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UBERLÂNDIA\_NÃO USAR_Outubro Rosa e Novembro Azul\"/>
    </mc:Choice>
  </mc:AlternateContent>
  <xr:revisionPtr revIDLastSave="0" documentId="13_ncr:1_{C5291358-247F-4510-9F02-B488E6926F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v" sheetId="5" r:id="rId1"/>
    <sheet name="Valores " sheetId="2" r:id="rId2"/>
    <sheet name="Fator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" i="5" l="1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K17" i="5"/>
  <c r="AI17" i="5"/>
  <c r="AL17" i="5" s="1"/>
  <c r="AH17" i="5"/>
  <c r="AK16" i="5"/>
  <c r="AI16" i="5"/>
  <c r="AL16" i="5" s="1"/>
  <c r="AH16" i="5"/>
  <c r="AK15" i="5"/>
  <c r="AI15" i="5"/>
  <c r="AH15" i="5"/>
  <c r="AI14" i="5"/>
  <c r="AH14" i="5"/>
  <c r="AK13" i="5"/>
  <c r="AI13" i="5"/>
  <c r="AL13" i="5" s="1"/>
  <c r="AH13" i="5"/>
  <c r="AK12" i="5"/>
  <c r="AI12" i="5"/>
  <c r="AH12" i="5"/>
  <c r="C9" i="5"/>
  <c r="C11" i="5" s="1"/>
  <c r="AL12" i="5" l="1"/>
  <c r="AM12" i="5" s="1"/>
  <c r="AL15" i="5"/>
  <c r="AM15" i="5" s="1"/>
  <c r="AO15" i="5" s="1"/>
  <c r="AM16" i="5"/>
  <c r="AO16" i="5" s="1"/>
  <c r="AH18" i="5"/>
  <c r="AM13" i="5"/>
  <c r="AO13" i="5" s="1"/>
  <c r="AM17" i="5"/>
  <c r="AO17" i="5" s="1"/>
  <c r="C10" i="5"/>
  <c r="D10" i="5" l="1"/>
  <c r="D11" i="5"/>
  <c r="AO12" i="5"/>
  <c r="E10" i="5" l="1"/>
  <c r="E11" i="5"/>
  <c r="F10" i="5" l="1"/>
  <c r="F11" i="5"/>
  <c r="B5" i="4"/>
  <c r="AK14" i="5" l="1"/>
  <c r="AL14" i="5" s="1"/>
  <c r="G11" i="5"/>
  <c r="G10" i="5"/>
  <c r="AM14" i="5" l="1"/>
  <c r="AO20" i="5"/>
  <c r="H10" i="5"/>
  <c r="H11" i="5"/>
  <c r="AO14" i="5" l="1"/>
  <c r="AM18" i="5"/>
  <c r="I11" i="5"/>
  <c r="I10" i="5"/>
  <c r="AO18" i="5" l="1"/>
  <c r="AO21" i="5" s="1"/>
  <c r="AO22" i="5"/>
  <c r="AM27" i="5"/>
  <c r="AO23" i="5" s="1"/>
  <c r="J11" i="5"/>
  <c r="J10" i="5"/>
  <c r="AO25" i="5" l="1"/>
  <c r="K11" i="5"/>
  <c r="K10" i="5"/>
  <c r="L10" i="5" l="1"/>
  <c r="L11" i="5"/>
  <c r="M11" i="5" l="1"/>
  <c r="M10" i="5"/>
  <c r="N10" i="5" l="1"/>
  <c r="N11" i="5"/>
  <c r="O10" i="5" l="1"/>
  <c r="O11" i="5"/>
  <c r="P10" i="5" l="1"/>
  <c r="P11" i="5"/>
  <c r="Q10" i="5" l="1"/>
  <c r="Q11" i="5"/>
  <c r="R10" i="5" l="1"/>
  <c r="R11" i="5"/>
  <c r="S11" i="5" l="1"/>
  <c r="S10" i="5"/>
  <c r="T10" i="5" l="1"/>
  <c r="T11" i="5"/>
  <c r="U11" i="5" l="1"/>
  <c r="U10" i="5"/>
  <c r="V11" i="5" l="1"/>
  <c r="V10" i="5"/>
  <c r="W11" i="5" l="1"/>
  <c r="W10" i="5"/>
  <c r="X10" i="5" l="1"/>
  <c r="X11" i="5"/>
  <c r="Y11" i="5" l="1"/>
  <c r="Y10" i="5"/>
  <c r="Z10" i="5" l="1"/>
  <c r="Z11" i="5"/>
  <c r="AA10" i="5" l="1"/>
  <c r="AA11" i="5"/>
  <c r="AB10" i="5" l="1"/>
  <c r="AB11" i="5"/>
  <c r="AC10" i="5" l="1"/>
  <c r="AC11" i="5"/>
  <c r="AD10" i="5" l="1"/>
  <c r="AD11" i="5"/>
  <c r="AE11" i="5" l="1"/>
  <c r="AE10" i="5"/>
  <c r="AF10" i="5" l="1"/>
  <c r="AF11" i="5"/>
  <c r="AG11" i="5" l="1"/>
  <c r="AG10" i="5"/>
</calcChain>
</file>

<file path=xl/sharedStrings.xml><?xml version="1.0" encoding="utf-8"?>
<sst xmlns="http://schemas.openxmlformats.org/spreadsheetml/2006/main" count="221" uniqueCount="207">
  <si>
    <t>PROGRAMAS</t>
  </si>
  <si>
    <t>QTD</t>
  </si>
  <si>
    <t>COMERCIAL 30"</t>
  </si>
  <si>
    <t>FATOR</t>
  </si>
  <si>
    <t>VALOR UNITÁRIO
DA ENTREGA</t>
  </si>
  <si>
    <t>VALOR TOTAL</t>
  </si>
  <si>
    <t>DESCONTO</t>
  </si>
  <si>
    <t>VALOR FINAL</t>
  </si>
  <si>
    <t>Executivo</t>
  </si>
  <si>
    <t>Cliente</t>
  </si>
  <si>
    <t xml:space="preserve">Data da Proposta </t>
  </si>
  <si>
    <t xml:space="preserve">Mês </t>
  </si>
  <si>
    <t>PROGRAMA</t>
  </si>
  <si>
    <t>VALOR DE TABELA</t>
  </si>
  <si>
    <t>FALA POVO 30''</t>
  </si>
  <si>
    <t>FALA POVO 15''</t>
  </si>
  <si>
    <t>BALANÇO GERAL 30''</t>
  </si>
  <si>
    <t>BALANÇO GERAL 15''</t>
  </si>
  <si>
    <t>A HORA DA VENENOSA 30'</t>
  </si>
  <si>
    <t>A HORA DA VENENOSA 15''</t>
  </si>
  <si>
    <t>VOCÊ COM MÔNICA CUNHA 30''</t>
  </si>
  <si>
    <t>VOCÊ COM MÔNICA CUNHA 15''</t>
  </si>
  <si>
    <t>CIDADE ALERTA MINAS 30''</t>
  </si>
  <si>
    <t>CIDADE ALERTA MINAS 15'</t>
  </si>
  <si>
    <t>JORNAL PARANAÍBA 30''</t>
  </si>
  <si>
    <t>JORNAL PARANAÍBA 15''</t>
  </si>
  <si>
    <t>BALANÇO GERAL ED. SABADO 30''</t>
  </si>
  <si>
    <t>BALANÇO GERAL ED. SABADO 15''</t>
  </si>
  <si>
    <t>CLUBE DO MOTOR 30''</t>
  </si>
  <si>
    <t>CLUBE DO MOTOR 15''</t>
  </si>
  <si>
    <t>SABADÃO PARANAÍBA 30''</t>
  </si>
  <si>
    <t>SABADÃO PARANAÍBA 15''</t>
  </si>
  <si>
    <t>POLITICA CRUZADA 30''</t>
  </si>
  <si>
    <t>POLITICA CRUZADA 15''</t>
  </si>
  <si>
    <t>AGRO PARANAÍBA 30''</t>
  </si>
  <si>
    <t>AGRO PARANAÍBA 15''</t>
  </si>
  <si>
    <t>ROTATIVO INDETERMINADO 30''</t>
  </si>
  <si>
    <t>ROTATIVO INDETERMINADO 15''</t>
  </si>
  <si>
    <t>PFM 5H AS 19H - 30''</t>
  </si>
  <si>
    <t>PFM 5H AS 24H - 30''</t>
  </si>
  <si>
    <t>PFM 5H AS 21H - 30''</t>
  </si>
  <si>
    <t>PFM 6H AS 19H - 30''</t>
  </si>
  <si>
    <t>PFM 7H AS 19H - 30''</t>
  </si>
  <si>
    <t>PFM 0H AS 5H - 30''</t>
  </si>
  <si>
    <t>ENTREGAS</t>
  </si>
  <si>
    <t>VINHETA 5" (COM)</t>
  </si>
  <si>
    <t>VINHETA 5" (ROT IND)</t>
  </si>
  <si>
    <t>CITAÇÃO 5"</t>
  </si>
  <si>
    <t>INSERT 10"</t>
  </si>
  <si>
    <t>MERCHAN 30"</t>
  </si>
  <si>
    <t>MERCHAN 60"</t>
  </si>
  <si>
    <t>COMERCIAL 15"</t>
  </si>
  <si>
    <t>BREAK EXCLUSIVO 30''</t>
  </si>
  <si>
    <t>BREAK EXCLUSIVO 60''</t>
  </si>
  <si>
    <t>CONTEÚDO PATROCINADO 3</t>
  </si>
  <si>
    <t>CONTEÚDO PATROCINADO ´4</t>
  </si>
  <si>
    <t>CONTEÚDO PATROCINADO 5'</t>
  </si>
  <si>
    <t>FORMATO</t>
  </si>
  <si>
    <t xml:space="preserve">FATOR ÚNICO </t>
  </si>
  <si>
    <t>DESCRIÇÃO</t>
  </si>
  <si>
    <t>Cachê</t>
  </si>
  <si>
    <t xml:space="preserve">Custo de Produção </t>
  </si>
  <si>
    <t xml:space="preserve">Valor Total Projeto </t>
  </si>
  <si>
    <t>Desconto Médio</t>
  </si>
  <si>
    <t>Total Bruto</t>
  </si>
  <si>
    <t>Valor Liquido</t>
  </si>
  <si>
    <t>PFM 5H AS 19H - 5''</t>
  </si>
  <si>
    <t>PFM 5H AS 24H - 10''</t>
  </si>
  <si>
    <t>PFM 5H AS 21H - 15''</t>
  </si>
  <si>
    <t>PFM 5H AS 19H - 15''</t>
  </si>
  <si>
    <t>PFM 5H AS 19H - 45''</t>
  </si>
  <si>
    <t>PFM 5H AS 19H - 60''</t>
  </si>
  <si>
    <t>PFM 5H AS 19H - 10''</t>
  </si>
  <si>
    <t>PFM 5H AS 24H - 60''</t>
  </si>
  <si>
    <t>PFM 5H AS 24H - 5''</t>
  </si>
  <si>
    <t>PFM 5H AS 24H - 15''</t>
  </si>
  <si>
    <t>PFM 5H AS 24H - 45''</t>
  </si>
  <si>
    <t>PFM 5H AS 21H - 5''</t>
  </si>
  <si>
    <t>PFM 5H AS 21H - 10''</t>
  </si>
  <si>
    <t>PFM 5H AS 21H - 45''</t>
  </si>
  <si>
    <t>PFM 5H AS 21H - 60''</t>
  </si>
  <si>
    <t>PFM 6H AS 19H - 5''</t>
  </si>
  <si>
    <t>PFM 6H AS 19H - 10''</t>
  </si>
  <si>
    <t>PFM 6H AS 19H - 15''</t>
  </si>
  <si>
    <t>PFM 6H AS 19H - 45''</t>
  </si>
  <si>
    <t>PFM 6H AS 19H - 60''</t>
  </si>
  <si>
    <t>PFM 7H AS 19H - 5''</t>
  </si>
  <si>
    <t>PFM 7H AS 19H - 10''</t>
  </si>
  <si>
    <t>PFM 7H AS 19H - 15''</t>
  </si>
  <si>
    <t>PFM 7H AS 19H - 45''</t>
  </si>
  <si>
    <t>PFM 7H AS 19H - 60''</t>
  </si>
  <si>
    <t>PFM 0H AS 5H - 5''</t>
  </si>
  <si>
    <t>PFM 0H AS 5H - 10''</t>
  </si>
  <si>
    <t>PFM 0H AS 5H - 15''</t>
  </si>
  <si>
    <t>PFM 0H AS 5H - 45''</t>
  </si>
  <si>
    <t>PFM 0H AS 5H - 60''</t>
  </si>
  <si>
    <t>-</t>
  </si>
  <si>
    <t>PFM DETERMINADO - 5''</t>
  </si>
  <si>
    <t>PFM DETERMINADO - 10''</t>
  </si>
  <si>
    <t>PFM DETERMINADO - 15''</t>
  </si>
  <si>
    <t>PFM DETERMINADO - 30''</t>
  </si>
  <si>
    <t>PFM DETERMINADO - 45''</t>
  </si>
  <si>
    <t>PFM DETERMINADO - 60''</t>
  </si>
  <si>
    <t>PFM TESTEMUNHAL - 5''</t>
  </si>
  <si>
    <t>PFM TESTEMUNHAL - 30''</t>
  </si>
  <si>
    <t>PFM TESTEMUNHAL - 45''</t>
  </si>
  <si>
    <t>PFM TESTEMUNHAL - 60''</t>
  </si>
  <si>
    <t>PFM FLASH - 60''</t>
  </si>
  <si>
    <t>EDUCA 6H AS 24H - 5''</t>
  </si>
  <si>
    <t>EDUCA 6H AS 24H - 10''</t>
  </si>
  <si>
    <t>EDUCA 6H AS 24H - 15''</t>
  </si>
  <si>
    <t>EDUCA 6H AS 24H - 30''</t>
  </si>
  <si>
    <t>EDUCA 6H AS 24H - 45''</t>
  </si>
  <si>
    <t>EDUCA 6H AS 24H - 60''</t>
  </si>
  <si>
    <t>EDUCA 7H AS 19H - 5''</t>
  </si>
  <si>
    <t>EDUCA 7H AS 19H - 10''</t>
  </si>
  <si>
    <t>EDUCA 7H AS 19H - 15''</t>
  </si>
  <si>
    <t>EEDUCA 7H AS 19H - 30''</t>
  </si>
  <si>
    <t>EDUCA 7H AS 19H - 45''</t>
  </si>
  <si>
    <t>EDUCA 7H AS 19H - 60''</t>
  </si>
  <si>
    <t>EDUCA DETERMINADO - 5''</t>
  </si>
  <si>
    <t>EDUCA DETERMINADO - 10''</t>
  </si>
  <si>
    <t>EDUCA DETERMINADO - 15''</t>
  </si>
  <si>
    <t>EEDUCA DETERMINADO - 30''</t>
  </si>
  <si>
    <t>EDUCA DETERMINADO - 45''</t>
  </si>
  <si>
    <t>EDUCA DETERMINADO - 60''</t>
  </si>
  <si>
    <t>EDUCA TESTEMUNHAL - 5''</t>
  </si>
  <si>
    <t>EDUCA TESTEMUNHAL - 30''</t>
  </si>
  <si>
    <t>EDUCA TESTEMUNHAL - 60''</t>
  </si>
  <si>
    <t>EDUCA FLASH - 60''</t>
  </si>
  <si>
    <t>DIGITAL FEED</t>
  </si>
  <si>
    <t>DIGITAL STORY</t>
  </si>
  <si>
    <t>PUBLI FEED IPM</t>
  </si>
  <si>
    <t xml:space="preserve">PUBLI ADICONAL </t>
  </si>
  <si>
    <t>CONTEÚDO PATROCINADO 7'</t>
  </si>
  <si>
    <t xml:space="preserve">PC HOME - 50K </t>
  </si>
  <si>
    <t xml:space="preserve">PC HOME - 100K </t>
  </si>
  <si>
    <t xml:space="preserve">PC HOME - 200K </t>
  </si>
  <si>
    <t xml:space="preserve">PC LATERAL - 50K </t>
  </si>
  <si>
    <t xml:space="preserve">PC LATERAL - 100K </t>
  </si>
  <si>
    <t xml:space="preserve">PC LATERAL - 200K </t>
  </si>
  <si>
    <t xml:space="preserve">PC LATERAL FULL - 50K </t>
  </si>
  <si>
    <t xml:space="preserve">PC LATERAL FULL - 100K </t>
  </si>
  <si>
    <t xml:space="preserve">PC LATERAL FULL - 200K </t>
  </si>
  <si>
    <t xml:space="preserve">PC LATERAL CARROSSEL - 50K </t>
  </si>
  <si>
    <t xml:space="preserve">PC LATERAL CARROSSEL - 100K </t>
  </si>
  <si>
    <t xml:space="preserve">PC LATERAL CARROSSEL - 200K </t>
  </si>
  <si>
    <t xml:space="preserve">PC LATERAL SQUEEZE - 50K </t>
  </si>
  <si>
    <t xml:space="preserve">PC LATERAL SQUEEZE - 100K </t>
  </si>
  <si>
    <t xml:space="preserve">PC LATERAL SQUEEZE - 200K </t>
  </si>
  <si>
    <t xml:space="preserve">PC LATERAL SQUEEZE FULL - 50K </t>
  </si>
  <si>
    <t xml:space="preserve">PC LATERAL SQUEEZE FULL - 100K </t>
  </si>
  <si>
    <t xml:space="preserve">PC LATERAL SQUEEZE FULL - 200K </t>
  </si>
  <si>
    <t xml:space="preserve">PC LATERAL BANNER INFERIOR - 50K </t>
  </si>
  <si>
    <t xml:space="preserve">PC LATERAL BANNER INFERIOR - 100K </t>
  </si>
  <si>
    <t xml:space="preserve">PC LATERAL BANNER INFERIOR - 200K </t>
  </si>
  <si>
    <t xml:space="preserve">OOH ADESIVO CHECKOUT </t>
  </si>
  <si>
    <t>PAINEL ENTRADA SANTA MÔNICA</t>
  </si>
  <si>
    <t>PAINEL SAÍDA SANTA MÔNICA</t>
  </si>
  <si>
    <t>PAREDE ESTACIONAMENTO JH</t>
  </si>
  <si>
    <t>PAREDE EXTERNA GRANADA</t>
  </si>
  <si>
    <t>PAREDE INTERNA JH</t>
  </si>
  <si>
    <t xml:space="preserve">POSTES ESTACIONAMENTO </t>
  </si>
  <si>
    <t>TOLDO CARRINHOS CARIOCA</t>
  </si>
  <si>
    <t>TAG CORREDOR GRANADA</t>
  </si>
  <si>
    <t xml:space="preserve">TOTEM DE LED </t>
  </si>
  <si>
    <t>TV'S</t>
  </si>
  <si>
    <t>VIDRO ENTRADA ESTACIONAMENTO</t>
  </si>
  <si>
    <t>VIDRO FACHADA</t>
  </si>
  <si>
    <t>VIDROS INTERNOS</t>
  </si>
  <si>
    <t>PM - ISLAND - HOME - 7 DIAS</t>
  </si>
  <si>
    <t>PM - ISLAND - HOME - 15 DIAS</t>
  </si>
  <si>
    <t>PM - ISLAND - HOME - 30 DIAS</t>
  </si>
  <si>
    <t>PM - BILLBOARD - INTERNA - 30 DIAS</t>
  </si>
  <si>
    <t>PM - BILLBOARD - INTERNA - 7 DIAS</t>
  </si>
  <si>
    <t>PM - BILLBOARD - INTERNA - 15 DIAS</t>
  </si>
  <si>
    <t>PM - BANNER - INTERNA - 7 DIAS</t>
  </si>
  <si>
    <t>PM - BANNER - INTERNA - 15 DIAS</t>
  </si>
  <si>
    <t>PM - BANNER - INTERNA - 30 DIAS</t>
  </si>
  <si>
    <t>PM - SUPER BANNER - H+I - 7 DIAS</t>
  </si>
  <si>
    <t>PM - RETÂNGULO HOME - 7 DIAS</t>
  </si>
  <si>
    <t>PM - RETÂNGULO HOME - 15 DIAS</t>
  </si>
  <si>
    <t>PM - RETÂNGULO HOME - 30 DIAS</t>
  </si>
  <si>
    <t>PM - RETÂNGULO INTERNA - 7 DIAS</t>
  </si>
  <si>
    <t>PM - RETÂNGULO INTERNA - 15 DIAS</t>
  </si>
  <si>
    <t>PM - RETÂNGULO INTERNA - 30 DIAS</t>
  </si>
  <si>
    <t>PM - RETÂNGULO H+I - 7 DIAS</t>
  </si>
  <si>
    <t xml:space="preserve">PLAYLIST YOUTUBE </t>
  </si>
  <si>
    <t>YOUTUBE - 7 DIAS</t>
  </si>
  <si>
    <t>YOUTUBE - 15 DIAS</t>
  </si>
  <si>
    <t>YOUTUBE - 30 DIAS</t>
  </si>
  <si>
    <t>Frequência da Mídia</t>
  </si>
  <si>
    <t>SOMA DOS CACHÊS</t>
  </si>
  <si>
    <t>PUBLI EDITORIAL</t>
  </si>
  <si>
    <t>OOH CARRINHOS</t>
  </si>
  <si>
    <t>OOH CESTAS</t>
  </si>
  <si>
    <t xml:space="preserve">OOH CONJUNTO DE DISPLAY </t>
  </si>
  <si>
    <t>OOH DISPLAY CAIXA</t>
  </si>
  <si>
    <t xml:space="preserve">OOH DISPLAY SELF CHECKOUT </t>
  </si>
  <si>
    <t>OOH LATERAL GÔNDOLA JARDIM HO</t>
  </si>
  <si>
    <t>Conteúdo Patrocinado</t>
  </si>
  <si>
    <t>Inserts</t>
  </si>
  <si>
    <t>Citação de abertura e encerramento</t>
  </si>
  <si>
    <t>Merchan</t>
  </si>
  <si>
    <t>Recortes</t>
  </si>
  <si>
    <t>Paranaíba Mais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</si>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</sst>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"/>
    <numFmt numFmtId="165" formatCode="ddd"/>
    <numFmt numFmtId="166" formatCode="dd"/>
    <numFmt numFmtId="167" formatCode="_-* #,##0.000_-;\-* #,##0.000_-;_-* &quot;-&quot;??_-;_-@_-"/>
    <numFmt numFmtId="168" formatCode="_(* #,##0.00_);_(* \(#,##0.00\);_(* &quot;-&quot;??_);_(@_)"/>
    <numFmt numFmtId="169" formatCode="&quot;R$&quot;#,##0.00_);[Red]\(&quot;R$&quot;#,##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2"/>
      <color theme="1"/>
      <name val="Aptos"/>
      <family val="2"/>
    </font>
  </fonts>
  <fills count="2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E2EFD9"/>
      </patternFill>
    </fill>
    <fill>
      <patternFill patternType="solid">
        <fgColor rgb="FF002060"/>
        <bgColor rgb="FFE2EFD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2F2F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2F2F2"/>
      </patternFill>
    </fill>
    <fill>
      <patternFill patternType="solid">
        <fgColor theme="4" tint="-0.499984740745262"/>
        <bgColor rgb="FFE2EFD9"/>
      </patternFill>
    </fill>
    <fill>
      <patternFill patternType="solid">
        <fgColor theme="6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20" borderId="0" applyNumberFormat="0" applyBorder="0" applyAlignment="0" applyProtection="0"/>
  </cellStyleXfs>
  <cellXfs count="69">
    <xf numFmtId="0" fontId="0" fillId="0" borderId="0" xfId="0"/>
    <xf numFmtId="0" fontId="0" fillId="4" borderId="0" xfId="0" applyFill="1"/>
    <xf numFmtId="0" fontId="4" fillId="5" borderId="7" xfId="0" applyFont="1" applyFill="1" applyBorder="1" applyAlignment="1">
      <alignment vertical="center"/>
    </xf>
    <xf numFmtId="165" fontId="4" fillId="5" borderId="4" xfId="0" applyNumberFormat="1" applyFont="1" applyFill="1" applyBorder="1" applyAlignment="1">
      <alignment horizontal="center" textRotation="90"/>
    </xf>
    <xf numFmtId="166" fontId="4" fillId="5" borderId="5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44" fontId="4" fillId="0" borderId="0" xfId="2" applyFont="1"/>
    <xf numFmtId="0" fontId="0" fillId="0" borderId="7" xfId="0" applyBorder="1"/>
    <xf numFmtId="44" fontId="0" fillId="0" borderId="7" xfId="2" applyFont="1" applyBorder="1"/>
    <xf numFmtId="44" fontId="0" fillId="0" borderId="7" xfId="0" applyNumberFormat="1" applyBorder="1"/>
    <xf numFmtId="168" fontId="8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44" fontId="8" fillId="8" borderId="7" xfId="2" applyFont="1" applyFill="1" applyBorder="1" applyAlignment="1">
      <alignment horizontal="center" wrapText="1"/>
    </xf>
    <xf numFmtId="44" fontId="8" fillId="12" borderId="7" xfId="2" applyFont="1" applyFill="1" applyBorder="1" applyAlignment="1">
      <alignment horizontal="center"/>
    </xf>
    <xf numFmtId="10" fontId="7" fillId="19" borderId="7" xfId="0" applyNumberFormat="1" applyFont="1" applyFill="1" applyBorder="1" applyAlignment="1">
      <alignment horizontal="center"/>
    </xf>
    <xf numFmtId="44" fontId="8" fillId="14" borderId="7" xfId="2" applyFont="1" applyFill="1" applyBorder="1" applyAlignment="1">
      <alignment horizontal="center"/>
    </xf>
    <xf numFmtId="44" fontId="8" fillId="16" borderId="7" xfId="2" applyFont="1" applyFill="1" applyBorder="1" applyAlignment="1">
      <alignment horizontal="center"/>
    </xf>
    <xf numFmtId="44" fontId="7" fillId="18" borderId="7" xfId="2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 textRotation="90"/>
    </xf>
    <xf numFmtId="166" fontId="4" fillId="5" borderId="11" xfId="0" applyNumberFormat="1" applyFont="1" applyFill="1" applyBorder="1" applyAlignment="1">
      <alignment horizontal="center" vertical="center"/>
    </xf>
    <xf numFmtId="0" fontId="0" fillId="0" borderId="12" xfId="0" applyBorder="1"/>
    <xf numFmtId="165" fontId="4" fillId="5" borderId="2" xfId="0" applyNumberFormat="1" applyFont="1" applyFill="1" applyBorder="1" applyAlignment="1">
      <alignment horizontal="center" textRotation="90"/>
    </xf>
    <xf numFmtId="166" fontId="4" fillId="5" borderId="6" xfId="0" applyNumberFormat="1" applyFont="1" applyFill="1" applyBorder="1" applyAlignment="1">
      <alignment horizontal="center" vertical="center"/>
    </xf>
    <xf numFmtId="44" fontId="0" fillId="0" borderId="12" xfId="2" applyFont="1" applyBorder="1"/>
    <xf numFmtId="44" fontId="0" fillId="0" borderId="12" xfId="0" applyNumberFormat="1" applyBorder="1"/>
    <xf numFmtId="9" fontId="0" fillId="0" borderId="12" xfId="3" applyFont="1" applyBorder="1"/>
    <xf numFmtId="44" fontId="0" fillId="0" borderId="0" xfId="0" applyNumberFormat="1"/>
    <xf numFmtId="0" fontId="4" fillId="0" borderId="3" xfId="0" applyFont="1" applyBorder="1"/>
    <xf numFmtId="167" fontId="4" fillId="0" borderId="2" xfId="1" applyNumberFormat="1" applyFont="1" applyBorder="1"/>
    <xf numFmtId="0" fontId="4" fillId="0" borderId="11" xfId="0" applyFont="1" applyBorder="1"/>
    <xf numFmtId="167" fontId="4" fillId="0" borderId="6" xfId="1" applyNumberFormat="1" applyFont="1" applyBorder="1"/>
    <xf numFmtId="0" fontId="11" fillId="3" borderId="17" xfId="0" applyFont="1" applyFill="1" applyBorder="1"/>
    <xf numFmtId="0" fontId="11" fillId="3" borderId="18" xfId="0" applyFont="1" applyFill="1" applyBorder="1"/>
    <xf numFmtId="44" fontId="9" fillId="0" borderId="19" xfId="0" applyNumberFormat="1" applyFont="1" applyBorder="1"/>
    <xf numFmtId="10" fontId="8" fillId="10" borderId="7" xfId="0" applyNumberFormat="1" applyFont="1" applyFill="1" applyBorder="1" applyAlignment="1">
      <alignment horizontal="center"/>
    </xf>
    <xf numFmtId="0" fontId="10" fillId="20" borderId="16" xfId="4" applyBorder="1"/>
    <xf numFmtId="44" fontId="10" fillId="20" borderId="16" xfId="4" applyNumberFormat="1" applyBorder="1"/>
    <xf numFmtId="0" fontId="12" fillId="2" borderId="20" xfId="0" applyFont="1" applyFill="1" applyBorder="1" applyAlignment="1">
      <alignment horizontal="center"/>
    </xf>
    <xf numFmtId="0" fontId="10" fillId="2" borderId="20" xfId="0" applyFont="1" applyFill="1" applyBorder="1"/>
    <xf numFmtId="0" fontId="4" fillId="15" borderId="8" xfId="0" applyFont="1" applyFill="1" applyBorder="1" applyAlignment="1">
      <alignment horizontal="center"/>
    </xf>
    <xf numFmtId="0" fontId="4" fillId="15" borderId="9" xfId="0" applyFont="1" applyFill="1" applyBorder="1" applyAlignment="1">
      <alignment horizontal="center"/>
    </xf>
    <xf numFmtId="0" fontId="4" fillId="15" borderId="10" xfId="0" applyFont="1" applyFill="1" applyBorder="1" applyAlignment="1">
      <alignment horizontal="center"/>
    </xf>
    <xf numFmtId="0" fontId="7" fillId="17" borderId="8" xfId="0" applyFont="1" applyFill="1" applyBorder="1" applyAlignment="1">
      <alignment horizontal="center"/>
    </xf>
    <xf numFmtId="0" fontId="7" fillId="17" borderId="9" xfId="0" applyFont="1" applyFill="1" applyBorder="1" applyAlignment="1">
      <alignment horizontal="center"/>
    </xf>
    <xf numFmtId="0" fontId="7" fillId="17" borderId="10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4" fillId="11" borderId="9" xfId="0" applyFont="1" applyFill="1" applyBorder="1" applyAlignment="1">
      <alignment horizontal="center"/>
    </xf>
    <xf numFmtId="0" fontId="4" fillId="11" borderId="10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0" fontId="4" fillId="13" borderId="10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17" fontId="5" fillId="4" borderId="7" xfId="0" applyNumberFormat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2" fillId="2" borderId="14" xfId="0" applyFont="1" applyFill="1" applyBorder="1"/>
    <xf numFmtId="0" fontId="2" fillId="2" borderId="15" xfId="0" applyFont="1" applyFill="1" applyBorder="1"/>
    <xf numFmtId="164" fontId="6" fillId="6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13" fillId="0" borderId="0" xfId="0" applyFont="1" applyAlignment="1">
      <alignment vertical="center"/>
    </xf>
  </cellXfs>
  <cellStyles count="5">
    <cellStyle name="Ênfase3" xfId="4" builtinId="37"/>
    <cellStyle name="Moeda" xfId="2" builtinId="4"/>
    <cellStyle name="Normal" xfId="0" builtinId="0"/>
    <cellStyle name="Porcentagem" xfId="3" builtinId="5"/>
    <cellStyle name="Vírgula" xfId="1" builtinId="3"/>
  </cellStyles>
  <dxfs count="10">
    <dxf>
      <font>
        <color theme="0"/>
      </font>
      <fill>
        <patternFill patternType="solid">
          <fgColor rgb="FF548135"/>
          <bgColor rgb="FF548135"/>
        </patternFill>
      </fill>
    </dxf>
    <dxf>
      <font>
        <color theme="0"/>
      </font>
      <fill>
        <patternFill patternType="solid">
          <fgColor rgb="FF548135"/>
          <bgColor rgb="FF54813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_-* #,##0.000_-;\-* #,##0.000_-;_-* &quot;-&quot;??_-;_-@_-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274320</xdr:colOff>
      <xdr:row>2</xdr:row>
      <xdr:rowOff>13044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10" t="20491" r="12694" b="23572"/>
        <a:stretch/>
      </xdr:blipFill>
      <xdr:spPr>
        <a:xfrm>
          <a:off x="0" y="190500"/>
          <a:ext cx="1874520" cy="7750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TOS" displayName="PRODUTOS" ref="A2:B162" totalsRowShown="0" headerRowDxfId="9">
  <autoFilter ref="A2:B162" xr:uid="{00000000-0009-0000-0100-000001000000}"/>
  <tableColumns count="2">
    <tableColumn id="1" xr3:uid="{00000000-0010-0000-0000-000001000000}" name="PROGRAMA"/>
    <tableColumn id="2" xr3:uid="{00000000-0010-0000-0000-000002000000}" name="VALOR DE TABELA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FATORES" displayName="FATORES" ref="A2:B17" totalsRowShown="0" headerRowDxfId="7" headerRowBorderDxfId="6" tableBorderDxfId="5" totalsRowBorderDxfId="4">
  <autoFilter ref="A2:B17" xr:uid="{00000000-0009-0000-0100-000002000000}"/>
  <tableColumns count="2">
    <tableColumn id="1" xr3:uid="{00000000-0010-0000-0100-000001000000}" name="ENTREGAS" dataDxfId="3"/>
    <tableColumn id="2" xr3:uid="{00000000-0010-0000-0100-000002000000}" name="FATOR" dataDxfId="2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O30"/>
  <sheetViews>
    <sheetView showGridLines="0" tabSelected="1" zoomScale="70" zoomScaleNormal="70" workbookViewId="0">
      <selection activeCell="AY36" sqref="AY36"/>
    </sheetView>
  </sheetViews>
  <sheetFormatPr defaultRowHeight="15" x14ac:dyDescent="0.25"/>
  <cols>
    <col min="1" max="2" width="24" customWidth="1"/>
    <col min="3" max="33" width="3.28515625" bestFit="1" customWidth="1"/>
    <col min="34" max="34" width="4.42578125" bestFit="1" customWidth="1"/>
    <col min="35" max="35" width="13.7109375" bestFit="1" customWidth="1"/>
    <col min="36" max="36" width="27.140625" customWidth="1"/>
    <col min="37" max="37" width="15.7109375" bestFit="1" customWidth="1"/>
    <col min="38" max="38" width="17" bestFit="1" customWidth="1"/>
    <col min="39" max="39" width="14.28515625" bestFit="1" customWidth="1"/>
    <col min="40" max="40" width="10.85546875" customWidth="1"/>
    <col min="41" max="41" width="20.7109375" bestFit="1" customWidth="1"/>
  </cols>
  <sheetData>
    <row r="2" spans="1:41" ht="60.6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4" spans="1:41" x14ac:dyDescent="0.25">
      <c r="A4" s="2" t="s">
        <v>9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41" x14ac:dyDescent="0.25">
      <c r="A5" s="2" t="s">
        <v>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41" x14ac:dyDescent="0.25">
      <c r="A6" s="2" t="s">
        <v>10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41" ht="15.75" x14ac:dyDescent="0.25">
      <c r="A7" s="2" t="s">
        <v>11</v>
      </c>
      <c r="B7" s="62">
        <v>46327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41" ht="15.75" thickBot="1" x14ac:dyDescent="0.3"/>
    <row r="9" spans="1:41" ht="15.75" thickBot="1" x14ac:dyDescent="0.3">
      <c r="A9" s="63" t="s">
        <v>0</v>
      </c>
      <c r="B9" s="63" t="s">
        <v>59</v>
      </c>
      <c r="C9" s="66">
        <f>$B$7</f>
        <v>46327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</row>
    <row r="10" spans="1:41" ht="48" customHeight="1" x14ac:dyDescent="0.25">
      <c r="A10" s="64"/>
      <c r="B10" s="64"/>
      <c r="C10" s="19">
        <f>+C9</f>
        <v>46327</v>
      </c>
      <c r="D10" s="3">
        <f t="shared" ref="D10:AG10" si="0">C10+1</f>
        <v>46328</v>
      </c>
      <c r="E10" s="3">
        <f t="shared" si="0"/>
        <v>46329</v>
      </c>
      <c r="F10" s="3">
        <f t="shared" si="0"/>
        <v>46330</v>
      </c>
      <c r="G10" s="3">
        <f>F10+1</f>
        <v>46331</v>
      </c>
      <c r="H10" s="3">
        <f t="shared" si="0"/>
        <v>46332</v>
      </c>
      <c r="I10" s="3">
        <f t="shared" si="0"/>
        <v>46333</v>
      </c>
      <c r="J10" s="3">
        <f t="shared" si="0"/>
        <v>46334</v>
      </c>
      <c r="K10" s="3">
        <f t="shared" si="0"/>
        <v>46335</v>
      </c>
      <c r="L10" s="3">
        <f t="shared" si="0"/>
        <v>46336</v>
      </c>
      <c r="M10" s="3">
        <f t="shared" si="0"/>
        <v>46337</v>
      </c>
      <c r="N10" s="3">
        <f t="shared" si="0"/>
        <v>46338</v>
      </c>
      <c r="O10" s="3">
        <f t="shared" si="0"/>
        <v>46339</v>
      </c>
      <c r="P10" s="3">
        <f t="shared" si="0"/>
        <v>46340</v>
      </c>
      <c r="Q10" s="3">
        <f t="shared" si="0"/>
        <v>46341</v>
      </c>
      <c r="R10" s="3">
        <f t="shared" si="0"/>
        <v>46342</v>
      </c>
      <c r="S10" s="3">
        <f t="shared" si="0"/>
        <v>46343</v>
      </c>
      <c r="T10" s="3">
        <f t="shared" si="0"/>
        <v>46344</v>
      </c>
      <c r="U10" s="3">
        <f t="shared" si="0"/>
        <v>46345</v>
      </c>
      <c r="V10" s="3">
        <f t="shared" si="0"/>
        <v>46346</v>
      </c>
      <c r="W10" s="3">
        <f t="shared" si="0"/>
        <v>46347</v>
      </c>
      <c r="X10" s="3">
        <f t="shared" si="0"/>
        <v>46348</v>
      </c>
      <c r="Y10" s="3">
        <f t="shared" si="0"/>
        <v>46349</v>
      </c>
      <c r="Z10" s="3">
        <f t="shared" si="0"/>
        <v>46350</v>
      </c>
      <c r="AA10" s="3">
        <f t="shared" si="0"/>
        <v>46351</v>
      </c>
      <c r="AB10" s="3">
        <f t="shared" si="0"/>
        <v>46352</v>
      </c>
      <c r="AC10" s="3">
        <f t="shared" si="0"/>
        <v>46353</v>
      </c>
      <c r="AD10" s="3">
        <f t="shared" si="0"/>
        <v>46354</v>
      </c>
      <c r="AE10" s="3">
        <f t="shared" si="0"/>
        <v>46355</v>
      </c>
      <c r="AF10" s="3">
        <f t="shared" si="0"/>
        <v>46356</v>
      </c>
      <c r="AG10" s="22">
        <f t="shared" si="0"/>
        <v>46357</v>
      </c>
      <c r="AH10" s="46" t="s">
        <v>1</v>
      </c>
      <c r="AI10" s="46" t="s">
        <v>2</v>
      </c>
      <c r="AJ10" s="46" t="s">
        <v>57</v>
      </c>
      <c r="AK10" s="46" t="s">
        <v>3</v>
      </c>
      <c r="AL10" s="59" t="s">
        <v>4</v>
      </c>
      <c r="AM10" s="46" t="s">
        <v>5</v>
      </c>
      <c r="AN10" s="46" t="s">
        <v>6</v>
      </c>
      <c r="AO10" s="46" t="s">
        <v>7</v>
      </c>
    </row>
    <row r="11" spans="1:41" ht="15.75" thickBot="1" x14ac:dyDescent="0.3">
      <c r="A11" s="65"/>
      <c r="B11" s="65"/>
      <c r="C11" s="20">
        <f>+C9</f>
        <v>46327</v>
      </c>
      <c r="D11" s="4">
        <f>C10+1</f>
        <v>46328</v>
      </c>
      <c r="E11" s="4">
        <f t="shared" ref="E11:AG11" si="1">D10+1</f>
        <v>46329</v>
      </c>
      <c r="F11" s="4">
        <f t="shared" si="1"/>
        <v>46330</v>
      </c>
      <c r="G11" s="4">
        <f t="shared" si="1"/>
        <v>46331</v>
      </c>
      <c r="H11" s="4">
        <f t="shared" si="1"/>
        <v>46332</v>
      </c>
      <c r="I11" s="4">
        <f t="shared" si="1"/>
        <v>46333</v>
      </c>
      <c r="J11" s="4">
        <f t="shared" si="1"/>
        <v>46334</v>
      </c>
      <c r="K11" s="4">
        <f t="shared" si="1"/>
        <v>46335</v>
      </c>
      <c r="L11" s="4">
        <f t="shared" si="1"/>
        <v>46336</v>
      </c>
      <c r="M11" s="4">
        <f t="shared" si="1"/>
        <v>46337</v>
      </c>
      <c r="N11" s="4">
        <f t="shared" si="1"/>
        <v>46338</v>
      </c>
      <c r="O11" s="4">
        <f t="shared" si="1"/>
        <v>46339</v>
      </c>
      <c r="P11" s="4">
        <f t="shared" si="1"/>
        <v>46340</v>
      </c>
      <c r="Q11" s="4">
        <f t="shared" si="1"/>
        <v>46341</v>
      </c>
      <c r="R11" s="4">
        <f t="shared" si="1"/>
        <v>46342</v>
      </c>
      <c r="S11" s="4">
        <f t="shared" si="1"/>
        <v>46343</v>
      </c>
      <c r="T11" s="4">
        <f t="shared" si="1"/>
        <v>46344</v>
      </c>
      <c r="U11" s="4">
        <f t="shared" si="1"/>
        <v>46345</v>
      </c>
      <c r="V11" s="4">
        <f t="shared" si="1"/>
        <v>46346</v>
      </c>
      <c r="W11" s="4">
        <f t="shared" si="1"/>
        <v>46347</v>
      </c>
      <c r="X11" s="4">
        <f t="shared" si="1"/>
        <v>46348</v>
      </c>
      <c r="Y11" s="4">
        <f t="shared" si="1"/>
        <v>46349</v>
      </c>
      <c r="Z11" s="4">
        <f t="shared" si="1"/>
        <v>46350</v>
      </c>
      <c r="AA11" s="4">
        <f t="shared" si="1"/>
        <v>46351</v>
      </c>
      <c r="AB11" s="4">
        <f t="shared" si="1"/>
        <v>46352</v>
      </c>
      <c r="AC11" s="4">
        <f t="shared" si="1"/>
        <v>46353</v>
      </c>
      <c r="AD11" s="4">
        <f t="shared" si="1"/>
        <v>46354</v>
      </c>
      <c r="AE11" s="4">
        <f t="shared" si="1"/>
        <v>46355</v>
      </c>
      <c r="AF11" s="4">
        <f t="shared" si="1"/>
        <v>46356</v>
      </c>
      <c r="AG11" s="23">
        <f t="shared" si="1"/>
        <v>46357</v>
      </c>
      <c r="AH11" s="47"/>
      <c r="AI11" s="47"/>
      <c r="AJ11" s="47"/>
      <c r="AK11" s="47"/>
      <c r="AL11" s="60"/>
      <c r="AM11" s="47"/>
      <c r="AN11" s="47"/>
      <c r="AO11" s="47"/>
    </row>
    <row r="12" spans="1:41" x14ac:dyDescent="0.25">
      <c r="A12" s="21" t="s">
        <v>20</v>
      </c>
      <c r="B12" s="21" t="s">
        <v>200</v>
      </c>
      <c r="C12" s="8"/>
      <c r="D12" s="8"/>
      <c r="E12" s="8"/>
      <c r="F12" s="8">
        <v>1</v>
      </c>
      <c r="G12" s="8"/>
      <c r="H12" s="8"/>
      <c r="I12" s="8"/>
      <c r="J12" s="8"/>
      <c r="K12" s="8"/>
      <c r="L12" s="8"/>
      <c r="M12" s="8">
        <v>1</v>
      </c>
      <c r="N12" s="8"/>
      <c r="O12" s="8"/>
      <c r="P12" s="8"/>
      <c r="Q12" s="8"/>
      <c r="R12" s="8"/>
      <c r="S12" s="8"/>
      <c r="T12" s="8">
        <v>1</v>
      </c>
      <c r="U12" s="8"/>
      <c r="V12" s="8"/>
      <c r="W12" s="8"/>
      <c r="X12" s="8"/>
      <c r="Y12" s="8"/>
      <c r="Z12" s="8"/>
      <c r="AA12" s="8">
        <v>1</v>
      </c>
      <c r="AB12" s="8"/>
      <c r="AC12" s="8"/>
      <c r="AD12" s="8"/>
      <c r="AE12" s="8"/>
      <c r="AF12" s="8"/>
      <c r="AG12" s="8"/>
      <c r="AH12" s="21">
        <f>SUM(C12:AG12)</f>
        <v>4</v>
      </c>
      <c r="AI12" s="9">
        <f>IF(A12&lt;&gt;0, VLOOKUP($A12,PRODUTOS[#All], 2, FALSE), 0)</f>
        <v>1826</v>
      </c>
      <c r="AJ12" s="24" t="s">
        <v>56</v>
      </c>
      <c r="AK12" s="8">
        <f>VLOOKUP($AJ12,FATORES[#All],2,0)</f>
        <v>15</v>
      </c>
      <c r="AL12" s="25">
        <f>AI12*AK12</f>
        <v>27390</v>
      </c>
      <c r="AM12" s="25">
        <f>AL12*AH12</f>
        <v>109560</v>
      </c>
      <c r="AN12" s="26">
        <v>0</v>
      </c>
      <c r="AO12" s="25">
        <f>AM12-(AM12*AN12)</f>
        <v>109560</v>
      </c>
    </row>
    <row r="13" spans="1:41" x14ac:dyDescent="0.25">
      <c r="A13" s="8" t="s">
        <v>20</v>
      </c>
      <c r="B13" s="8" t="s">
        <v>201</v>
      </c>
      <c r="C13" s="8"/>
      <c r="D13" s="8"/>
      <c r="E13" s="8"/>
      <c r="F13" s="8">
        <v>2</v>
      </c>
      <c r="G13" s="8"/>
      <c r="H13" s="8"/>
      <c r="I13" s="8"/>
      <c r="J13" s="8"/>
      <c r="K13" s="8"/>
      <c r="L13" s="8"/>
      <c r="M13" s="8">
        <v>2</v>
      </c>
      <c r="N13" s="8"/>
      <c r="O13" s="8"/>
      <c r="P13" s="8"/>
      <c r="Q13" s="8"/>
      <c r="R13" s="8"/>
      <c r="S13" s="8"/>
      <c r="T13" s="8">
        <v>2</v>
      </c>
      <c r="U13" s="8"/>
      <c r="V13" s="8"/>
      <c r="W13" s="8"/>
      <c r="X13" s="8"/>
      <c r="Y13" s="8"/>
      <c r="Z13" s="8"/>
      <c r="AA13" s="8">
        <v>2</v>
      </c>
      <c r="AB13" s="8"/>
      <c r="AC13" s="8"/>
      <c r="AD13" s="8"/>
      <c r="AE13" s="8"/>
      <c r="AF13" s="8"/>
      <c r="AG13" s="8"/>
      <c r="AH13" s="21">
        <f t="shared" ref="AH13:AH17" si="2">SUM(C13:AG13)</f>
        <v>8</v>
      </c>
      <c r="AI13" s="9">
        <f>IF(A13&lt;&gt;0, VLOOKUP($A13,PRODUTOS[#All], 2, FALSE), 0)</f>
        <v>1826</v>
      </c>
      <c r="AJ13" s="9" t="s">
        <v>48</v>
      </c>
      <c r="AK13" s="8">
        <f>VLOOKUP($AJ13,FATORES[#All],2,0)</f>
        <v>0.8</v>
      </c>
      <c r="AL13" s="10">
        <f t="shared" ref="AL13:AL17" si="3">AI13*AK13</f>
        <v>1460.8000000000002</v>
      </c>
      <c r="AM13" s="10">
        <f t="shared" ref="AM13:AM17" si="4">AL13*AH13</f>
        <v>11686.400000000001</v>
      </c>
      <c r="AN13" s="26">
        <v>0</v>
      </c>
      <c r="AO13" s="10">
        <f t="shared" ref="AO13:AO17" si="5">AM13-(AM13*AN13)</f>
        <v>11686.400000000001</v>
      </c>
    </row>
    <row r="14" spans="1:41" x14ac:dyDescent="0.25">
      <c r="A14" s="8" t="s">
        <v>20</v>
      </c>
      <c r="B14" s="8" t="s">
        <v>202</v>
      </c>
      <c r="C14" s="8"/>
      <c r="D14" s="8"/>
      <c r="E14" s="8"/>
      <c r="F14" s="8">
        <v>2</v>
      </c>
      <c r="G14" s="8"/>
      <c r="H14" s="8"/>
      <c r="I14" s="8"/>
      <c r="J14" s="8"/>
      <c r="K14" s="8"/>
      <c r="L14" s="8"/>
      <c r="M14" s="8">
        <v>2</v>
      </c>
      <c r="N14" s="8"/>
      <c r="O14" s="8"/>
      <c r="P14" s="8"/>
      <c r="Q14" s="8"/>
      <c r="R14" s="8"/>
      <c r="S14" s="8"/>
      <c r="T14" s="8">
        <v>2</v>
      </c>
      <c r="U14" s="8"/>
      <c r="V14" s="8"/>
      <c r="W14" s="8"/>
      <c r="X14" s="8"/>
      <c r="Y14" s="8"/>
      <c r="Z14" s="8"/>
      <c r="AA14" s="8">
        <v>2</v>
      </c>
      <c r="AB14" s="8"/>
      <c r="AC14" s="8"/>
      <c r="AD14" s="8"/>
      <c r="AE14" s="8"/>
      <c r="AF14" s="8"/>
      <c r="AG14" s="8"/>
      <c r="AH14" s="21">
        <f t="shared" si="2"/>
        <v>8</v>
      </c>
      <c r="AI14" s="9">
        <f>IF(A14&lt;&gt;0, VLOOKUP($A14,PRODUTOS[#All], 2, FALSE), 0)</f>
        <v>1826</v>
      </c>
      <c r="AJ14" s="9" t="s">
        <v>47</v>
      </c>
      <c r="AK14" s="8">
        <f>VLOOKUP($AJ14,FATORES[#All],2,0)</f>
        <v>0.44999999999999996</v>
      </c>
      <c r="AL14" s="10">
        <f t="shared" si="3"/>
        <v>821.69999999999993</v>
      </c>
      <c r="AM14" s="10">
        <f t="shared" si="4"/>
        <v>6573.5999999999995</v>
      </c>
      <c r="AN14" s="26">
        <v>0</v>
      </c>
      <c r="AO14" s="10">
        <f t="shared" si="5"/>
        <v>6573.5999999999995</v>
      </c>
    </row>
    <row r="15" spans="1:41" x14ac:dyDescent="0.25">
      <c r="A15" s="8" t="s">
        <v>20</v>
      </c>
      <c r="B15" s="8" t="s">
        <v>203</v>
      </c>
      <c r="C15" s="8"/>
      <c r="D15" s="8"/>
      <c r="E15" s="8"/>
      <c r="F15" s="8">
        <v>1</v>
      </c>
      <c r="G15" s="8"/>
      <c r="H15" s="8"/>
      <c r="I15" s="8"/>
      <c r="J15" s="8"/>
      <c r="K15" s="8"/>
      <c r="L15" s="8"/>
      <c r="M15" s="8">
        <v>1</v>
      </c>
      <c r="N15" s="8"/>
      <c r="O15" s="8"/>
      <c r="P15" s="8"/>
      <c r="Q15" s="8"/>
      <c r="R15" s="8"/>
      <c r="S15" s="8"/>
      <c r="T15" s="8">
        <v>1</v>
      </c>
      <c r="U15" s="8"/>
      <c r="V15" s="8"/>
      <c r="W15" s="8"/>
      <c r="X15" s="8"/>
      <c r="Y15" s="8"/>
      <c r="Z15" s="8"/>
      <c r="AA15" s="8">
        <v>1</v>
      </c>
      <c r="AB15" s="8"/>
      <c r="AC15" s="8"/>
      <c r="AD15" s="8"/>
      <c r="AE15" s="8"/>
      <c r="AF15" s="8"/>
      <c r="AG15" s="8"/>
      <c r="AH15" s="21">
        <f t="shared" si="2"/>
        <v>4</v>
      </c>
      <c r="AI15" s="9">
        <f>IF(A15&lt;&gt;0, VLOOKUP($A15,PRODUTOS[#All], 2, FALSE), 0)</f>
        <v>1826</v>
      </c>
      <c r="AJ15" s="9" t="s">
        <v>50</v>
      </c>
      <c r="AK15" s="8">
        <f>VLOOKUP($AJ15,FATORES[#All],2,0)</f>
        <v>3</v>
      </c>
      <c r="AL15" s="10">
        <f t="shared" si="3"/>
        <v>5478</v>
      </c>
      <c r="AM15" s="10">
        <f t="shared" si="4"/>
        <v>21912</v>
      </c>
      <c r="AN15" s="26">
        <v>0</v>
      </c>
      <c r="AO15" s="10">
        <f t="shared" si="5"/>
        <v>21912</v>
      </c>
    </row>
    <row r="16" spans="1:41" x14ac:dyDescent="0.25">
      <c r="A16" s="8" t="s">
        <v>193</v>
      </c>
      <c r="B16" s="8" t="s">
        <v>205</v>
      </c>
      <c r="C16" s="8"/>
      <c r="D16" s="8"/>
      <c r="E16" s="8"/>
      <c r="F16" s="8">
        <v>1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21">
        <f t="shared" ref="AH16" si="6">SUM(C16:AG16)</f>
        <v>1</v>
      </c>
      <c r="AI16" s="9">
        <f>IF(A16&lt;&gt;0, VLOOKUP($A16,PRODUTOS[#All], 2, FALSE), 0)</f>
        <v>1500</v>
      </c>
      <c r="AJ16" s="9" t="s">
        <v>58</v>
      </c>
      <c r="AK16" s="8">
        <f>VLOOKUP($AJ16,FATORES[#All],2,0)</f>
        <v>1</v>
      </c>
      <c r="AL16" s="10">
        <f t="shared" si="3"/>
        <v>1500</v>
      </c>
      <c r="AM16" s="10">
        <f t="shared" si="4"/>
        <v>1500</v>
      </c>
      <c r="AN16" s="26">
        <v>0</v>
      </c>
      <c r="AO16" s="10">
        <f t="shared" si="5"/>
        <v>1500</v>
      </c>
    </row>
    <row r="17" spans="1:41" ht="15.75" thickBot="1" x14ac:dyDescent="0.3">
      <c r="A17" s="8" t="s">
        <v>130</v>
      </c>
      <c r="B17" s="8" t="s">
        <v>204</v>
      </c>
      <c r="C17" s="8"/>
      <c r="D17" s="8"/>
      <c r="E17" s="8"/>
      <c r="F17" s="8"/>
      <c r="G17" s="8">
        <v>1</v>
      </c>
      <c r="H17" s="8"/>
      <c r="I17" s="8"/>
      <c r="J17" s="8"/>
      <c r="K17" s="8"/>
      <c r="L17" s="8"/>
      <c r="M17" s="8"/>
      <c r="N17" s="8">
        <v>1</v>
      </c>
      <c r="O17" s="8"/>
      <c r="P17" s="8"/>
      <c r="Q17" s="8"/>
      <c r="R17" s="8"/>
      <c r="S17" s="8"/>
      <c r="T17" s="8"/>
      <c r="U17" s="8">
        <v>1</v>
      </c>
      <c r="V17" s="8"/>
      <c r="W17" s="8"/>
      <c r="X17" s="8"/>
      <c r="Y17" s="8"/>
      <c r="Z17" s="8"/>
      <c r="AA17" s="8"/>
      <c r="AB17" s="8">
        <v>1</v>
      </c>
      <c r="AC17" s="8"/>
      <c r="AD17" s="8"/>
      <c r="AE17" s="8"/>
      <c r="AF17" s="8"/>
      <c r="AG17" s="8"/>
      <c r="AH17" s="21">
        <f t="shared" si="2"/>
        <v>4</v>
      </c>
      <c r="AI17" s="9">
        <f>IF(A17&lt;&gt;0, VLOOKUP($A17,PRODUTOS[#All], 2, FALSE), 0)</f>
        <v>310</v>
      </c>
      <c r="AJ17" s="9" t="s">
        <v>58</v>
      </c>
      <c r="AK17" s="8">
        <f>VLOOKUP($AJ17,FATORES[#All],2,0)</f>
        <v>1</v>
      </c>
      <c r="AL17" s="10">
        <f t="shared" si="3"/>
        <v>310</v>
      </c>
      <c r="AM17" s="10">
        <f t="shared" si="4"/>
        <v>1240</v>
      </c>
      <c r="AN17" s="26">
        <v>0</v>
      </c>
      <c r="AO17" s="10">
        <f t="shared" si="5"/>
        <v>1240</v>
      </c>
    </row>
    <row r="18" spans="1:41" ht="16.5" thickTop="1" thickBot="1" x14ac:dyDescent="0.3">
      <c r="B18" s="38" t="s">
        <v>191</v>
      </c>
      <c r="C18" s="39">
        <f t="shared" ref="C18:AH18" si="7">SUM(C12:C17)</f>
        <v>0</v>
      </c>
      <c r="D18" s="39">
        <f t="shared" si="7"/>
        <v>0</v>
      </c>
      <c r="E18" s="39">
        <f t="shared" si="7"/>
        <v>0</v>
      </c>
      <c r="F18" s="39">
        <f t="shared" si="7"/>
        <v>7</v>
      </c>
      <c r="G18" s="39">
        <f t="shared" si="7"/>
        <v>1</v>
      </c>
      <c r="H18" s="39">
        <f t="shared" si="7"/>
        <v>0</v>
      </c>
      <c r="I18" s="39">
        <f t="shared" si="7"/>
        <v>0</v>
      </c>
      <c r="J18" s="39">
        <f t="shared" si="7"/>
        <v>0</v>
      </c>
      <c r="K18" s="39">
        <f t="shared" si="7"/>
        <v>0</v>
      </c>
      <c r="L18" s="39">
        <f t="shared" si="7"/>
        <v>0</v>
      </c>
      <c r="M18" s="39">
        <f t="shared" si="7"/>
        <v>6</v>
      </c>
      <c r="N18" s="39">
        <f t="shared" si="7"/>
        <v>1</v>
      </c>
      <c r="O18" s="39">
        <f t="shared" si="7"/>
        <v>0</v>
      </c>
      <c r="P18" s="39">
        <f t="shared" si="7"/>
        <v>0</v>
      </c>
      <c r="Q18" s="39">
        <f t="shared" si="7"/>
        <v>0</v>
      </c>
      <c r="R18" s="39">
        <f t="shared" si="7"/>
        <v>0</v>
      </c>
      <c r="S18" s="39">
        <f t="shared" si="7"/>
        <v>0</v>
      </c>
      <c r="T18" s="39">
        <f t="shared" si="7"/>
        <v>6</v>
      </c>
      <c r="U18" s="39">
        <f t="shared" si="7"/>
        <v>1</v>
      </c>
      <c r="V18" s="39">
        <f t="shared" si="7"/>
        <v>0</v>
      </c>
      <c r="W18" s="39">
        <f t="shared" si="7"/>
        <v>0</v>
      </c>
      <c r="X18" s="39">
        <f t="shared" si="7"/>
        <v>0</v>
      </c>
      <c r="Y18" s="39">
        <f t="shared" si="7"/>
        <v>0</v>
      </c>
      <c r="Z18" s="39">
        <f t="shared" si="7"/>
        <v>0</v>
      </c>
      <c r="AA18" s="39">
        <f t="shared" si="7"/>
        <v>6</v>
      </c>
      <c r="AB18" s="39">
        <f t="shared" si="7"/>
        <v>1</v>
      </c>
      <c r="AC18" s="39">
        <f t="shared" si="7"/>
        <v>0</v>
      </c>
      <c r="AD18" s="39">
        <f t="shared" si="7"/>
        <v>0</v>
      </c>
      <c r="AE18" s="39">
        <f t="shared" si="7"/>
        <v>0</v>
      </c>
      <c r="AF18" s="39">
        <f t="shared" si="7"/>
        <v>0</v>
      </c>
      <c r="AG18" s="39">
        <f t="shared" si="7"/>
        <v>0</v>
      </c>
      <c r="AH18" s="39">
        <f t="shared" si="7"/>
        <v>29</v>
      </c>
      <c r="AM18" s="34">
        <f>SUM(AM12:AM17)</f>
        <v>152472</v>
      </c>
      <c r="AO18" s="34">
        <f>SUM(AO12:AO17)</f>
        <v>152472</v>
      </c>
    </row>
    <row r="19" spans="1:41" x14ac:dyDescent="0.25">
      <c r="AL19" s="6"/>
      <c r="AM19" s="11"/>
      <c r="AN19" s="11"/>
      <c r="AO19" s="12"/>
    </row>
    <row r="20" spans="1:41" x14ac:dyDescent="0.25">
      <c r="AL20" s="48" t="s">
        <v>64</v>
      </c>
      <c r="AM20" s="49"/>
      <c r="AN20" s="50"/>
      <c r="AO20" s="13">
        <f>SUM(AL12:AL17)</f>
        <v>36960.5</v>
      </c>
    </row>
    <row r="21" spans="1:41" x14ac:dyDescent="0.25">
      <c r="AL21" s="51" t="s">
        <v>63</v>
      </c>
      <c r="AM21" s="52"/>
      <c r="AN21" s="53"/>
      <c r="AO21" s="35">
        <f>1-(AO18/AM18)</f>
        <v>0</v>
      </c>
    </row>
    <row r="22" spans="1:41" x14ac:dyDescent="0.25">
      <c r="AL22" s="54" t="s">
        <v>65</v>
      </c>
      <c r="AM22" s="55"/>
      <c r="AN22" s="56"/>
      <c r="AO22" s="14">
        <f>SUM(AO12:AO17)</f>
        <v>152472</v>
      </c>
    </row>
    <row r="23" spans="1:41" x14ac:dyDescent="0.25">
      <c r="AL23" s="57" t="s">
        <v>60</v>
      </c>
      <c r="AM23" s="58"/>
      <c r="AN23" s="15">
        <v>0.1</v>
      </c>
      <c r="AO23" s="16">
        <f>SUM(AM27*10%)</f>
        <v>13804.560000000001</v>
      </c>
    </row>
    <row r="24" spans="1:41" x14ac:dyDescent="0.25">
      <c r="AL24" s="40" t="s">
        <v>61</v>
      </c>
      <c r="AM24" s="41"/>
      <c r="AN24" s="42"/>
      <c r="AO24" s="17">
        <v>300</v>
      </c>
    </row>
    <row r="25" spans="1:41" x14ac:dyDescent="0.25">
      <c r="AL25" s="43" t="s">
        <v>62</v>
      </c>
      <c r="AM25" s="44"/>
      <c r="AN25" s="45"/>
      <c r="AO25" s="18">
        <f>SUM(AO22,AO23,AO24)</f>
        <v>166576.56</v>
      </c>
    </row>
    <row r="27" spans="1:41" x14ac:dyDescent="0.25">
      <c r="AL27" s="36" t="s">
        <v>192</v>
      </c>
      <c r="AM27" s="37">
        <f>SUM(AO12,AO14,AO15)</f>
        <v>138045.6</v>
      </c>
    </row>
    <row r="30" spans="1:41" ht="15.75" x14ac:dyDescent="0.25">
      <c r="A30" s="68" t="s">
        <v>206</v>
      </c>
    </row>
  </sheetData>
  <mergeCells count="21">
    <mergeCell ref="B4:O4"/>
    <mergeCell ref="B5:O5"/>
    <mergeCell ref="B6:O6"/>
    <mergeCell ref="B7:O7"/>
    <mergeCell ref="A9:A11"/>
    <mergeCell ref="B9:B11"/>
    <mergeCell ref="C9:AG9"/>
    <mergeCell ref="AH10:AH11"/>
    <mergeCell ref="AI10:AI11"/>
    <mergeCell ref="AJ10:AJ11"/>
    <mergeCell ref="AK10:AK11"/>
    <mergeCell ref="AL10:AL11"/>
    <mergeCell ref="AL24:AN24"/>
    <mergeCell ref="AL25:AN25"/>
    <mergeCell ref="AN10:AN11"/>
    <mergeCell ref="AO10:AO11"/>
    <mergeCell ref="AL20:AN20"/>
    <mergeCell ref="AL21:AN21"/>
    <mergeCell ref="AL22:AN22"/>
    <mergeCell ref="AL23:AM23"/>
    <mergeCell ref="AM10:AM11"/>
  </mergeCells>
  <conditionalFormatting sqref="C10:AG10">
    <cfRule type="expression" dxfId="1" priority="1">
      <formula>WEEKDAY(C10,2)&gt;5</formula>
    </cfRule>
  </conditionalFormatting>
  <conditionalFormatting sqref="C11:AG11">
    <cfRule type="expression" dxfId="0" priority="2">
      <formula>WEEKDAY(C10,2)&gt;5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Fatores!$B$3:$B$17</xm:f>
          </x14:formula1>
          <xm:sqref>AK12:AK17</xm:sqref>
        </x14:dataValidation>
        <x14:dataValidation type="list" allowBlank="1" showInputMessage="1" showErrorMessage="1" xr:uid="{00000000-0002-0000-0100-000001000000}">
          <x14:formula1>
            <xm:f>Fatores!$A$3:$A$17</xm:f>
          </x14:formula1>
          <xm:sqref>AJ12:AJ17</xm:sqref>
        </x14:dataValidation>
        <x14:dataValidation type="list" allowBlank="1" showInputMessage="1" showErrorMessage="1" xr:uid="{00000000-0002-0000-0100-000002000000}">
          <x14:formula1>
            <xm:f>'Valores '!$A$3:$A$162</xm:f>
          </x14:formula1>
          <xm:sqref>A12:A17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228"/>
  <sheetViews>
    <sheetView workbookViewId="0">
      <selection activeCell="D9" sqref="D9"/>
    </sheetView>
  </sheetViews>
  <sheetFormatPr defaultRowHeight="15" x14ac:dyDescent="0.25"/>
  <cols>
    <col min="1" max="1" width="30.42578125" bestFit="1" customWidth="1"/>
    <col min="2" max="2" width="24.5703125" customWidth="1"/>
    <col min="5" max="5" width="25.7109375" bestFit="1" customWidth="1"/>
    <col min="6" max="6" width="17.42578125" bestFit="1" customWidth="1"/>
  </cols>
  <sheetData>
    <row r="2" spans="1:2" x14ac:dyDescent="0.25">
      <c r="A2" s="5" t="s">
        <v>12</v>
      </c>
      <c r="B2" s="5" t="s">
        <v>13</v>
      </c>
    </row>
    <row r="3" spans="1:2" x14ac:dyDescent="0.25">
      <c r="A3" s="6" t="s">
        <v>14</v>
      </c>
      <c r="B3" s="7">
        <v>1688</v>
      </c>
    </row>
    <row r="4" spans="1:2" x14ac:dyDescent="0.25">
      <c r="A4" s="6" t="s">
        <v>15</v>
      </c>
      <c r="B4" s="7">
        <v>1097.2</v>
      </c>
    </row>
    <row r="5" spans="1:2" x14ac:dyDescent="0.25">
      <c r="A5" s="6" t="s">
        <v>16</v>
      </c>
      <c r="B5" s="7">
        <v>2925</v>
      </c>
    </row>
    <row r="6" spans="1:2" x14ac:dyDescent="0.25">
      <c r="A6" s="6" t="s">
        <v>17</v>
      </c>
      <c r="B6" s="7">
        <v>1901.25</v>
      </c>
    </row>
    <row r="7" spans="1:2" x14ac:dyDescent="0.25">
      <c r="A7" s="6" t="s">
        <v>18</v>
      </c>
      <c r="B7" s="7">
        <v>1787</v>
      </c>
    </row>
    <row r="8" spans="1:2" x14ac:dyDescent="0.25">
      <c r="A8" s="6" t="s">
        <v>19</v>
      </c>
      <c r="B8" s="7">
        <v>1135.55</v>
      </c>
    </row>
    <row r="9" spans="1:2" x14ac:dyDescent="0.25">
      <c r="A9" s="6" t="s">
        <v>20</v>
      </c>
      <c r="B9" s="7">
        <v>1826</v>
      </c>
    </row>
    <row r="10" spans="1:2" x14ac:dyDescent="0.25">
      <c r="A10" s="6" t="s">
        <v>21</v>
      </c>
      <c r="B10" s="7">
        <v>1335.55</v>
      </c>
    </row>
    <row r="11" spans="1:2" x14ac:dyDescent="0.25">
      <c r="A11" s="6" t="s">
        <v>22</v>
      </c>
      <c r="B11" s="7">
        <v>3904</v>
      </c>
    </row>
    <row r="12" spans="1:2" x14ac:dyDescent="0.25">
      <c r="A12" s="6" t="s">
        <v>23</v>
      </c>
      <c r="B12" s="7">
        <v>2537.6</v>
      </c>
    </row>
    <row r="13" spans="1:2" x14ac:dyDescent="0.25">
      <c r="A13" s="6" t="s">
        <v>24</v>
      </c>
      <c r="B13" s="7">
        <v>4587</v>
      </c>
    </row>
    <row r="14" spans="1:2" x14ac:dyDescent="0.25">
      <c r="A14" s="6" t="s">
        <v>25</v>
      </c>
      <c r="B14" s="7">
        <v>2981.55</v>
      </c>
    </row>
    <row r="15" spans="1:2" x14ac:dyDescent="0.25">
      <c r="A15" s="6" t="s">
        <v>26</v>
      </c>
      <c r="B15" s="7">
        <v>1814</v>
      </c>
    </row>
    <row r="16" spans="1:2" x14ac:dyDescent="0.25">
      <c r="A16" s="6" t="s">
        <v>27</v>
      </c>
      <c r="B16" s="7">
        <v>1179.0999999999999</v>
      </c>
    </row>
    <row r="17" spans="1:2" x14ac:dyDescent="0.25">
      <c r="A17" s="6" t="s">
        <v>28</v>
      </c>
      <c r="B17" s="7">
        <v>1814</v>
      </c>
    </row>
    <row r="18" spans="1:2" x14ac:dyDescent="0.25">
      <c r="A18" s="6" t="s">
        <v>29</v>
      </c>
      <c r="B18" s="7">
        <v>1179.0999999999999</v>
      </c>
    </row>
    <row r="19" spans="1:2" x14ac:dyDescent="0.25">
      <c r="A19" s="6" t="s">
        <v>30</v>
      </c>
      <c r="B19" s="7">
        <v>1814</v>
      </c>
    </row>
    <row r="20" spans="1:2" x14ac:dyDescent="0.25">
      <c r="A20" s="6" t="s">
        <v>31</v>
      </c>
      <c r="B20" s="7">
        <v>1179.0999999999999</v>
      </c>
    </row>
    <row r="21" spans="1:2" x14ac:dyDescent="0.25">
      <c r="A21" s="6" t="s">
        <v>32</v>
      </c>
      <c r="B21" s="7">
        <v>1881</v>
      </c>
    </row>
    <row r="22" spans="1:2" x14ac:dyDescent="0.25">
      <c r="A22" s="6" t="s">
        <v>33</v>
      </c>
      <c r="B22" s="7">
        <v>1222.6500000000001</v>
      </c>
    </row>
    <row r="23" spans="1:2" x14ac:dyDescent="0.25">
      <c r="A23" s="6" t="s">
        <v>34</v>
      </c>
      <c r="B23" s="7">
        <v>1925</v>
      </c>
    </row>
    <row r="24" spans="1:2" x14ac:dyDescent="0.25">
      <c r="A24" s="6" t="s">
        <v>35</v>
      </c>
      <c r="B24" s="7">
        <v>1251.25</v>
      </c>
    </row>
    <row r="25" spans="1:2" x14ac:dyDescent="0.25">
      <c r="A25" s="6" t="s">
        <v>36</v>
      </c>
      <c r="B25" s="7">
        <v>5001.1000000000004</v>
      </c>
    </row>
    <row r="26" spans="1:2" x14ac:dyDescent="0.25">
      <c r="A26" s="6" t="s">
        <v>37</v>
      </c>
      <c r="B26" s="7">
        <v>3250.72</v>
      </c>
    </row>
    <row r="27" spans="1:2" x14ac:dyDescent="0.25">
      <c r="A27" s="6" t="s">
        <v>66</v>
      </c>
      <c r="B27" s="7">
        <v>24</v>
      </c>
    </row>
    <row r="28" spans="1:2" x14ac:dyDescent="0.25">
      <c r="A28" s="6" t="s">
        <v>72</v>
      </c>
      <c r="B28" s="7">
        <v>52</v>
      </c>
    </row>
    <row r="29" spans="1:2" x14ac:dyDescent="0.25">
      <c r="A29" s="6" t="s">
        <v>69</v>
      </c>
      <c r="B29" s="7">
        <v>99</v>
      </c>
    </row>
    <row r="30" spans="1:2" x14ac:dyDescent="0.25">
      <c r="A30" s="6" t="s">
        <v>38</v>
      </c>
      <c r="B30" s="7">
        <v>148</v>
      </c>
    </row>
    <row r="31" spans="1:2" x14ac:dyDescent="0.25">
      <c r="A31" s="6" t="s">
        <v>70</v>
      </c>
      <c r="B31" s="7">
        <v>225</v>
      </c>
    </row>
    <row r="32" spans="1:2" x14ac:dyDescent="0.25">
      <c r="A32" s="6" t="s">
        <v>71</v>
      </c>
      <c r="B32" s="7">
        <v>296</v>
      </c>
    </row>
    <row r="33" spans="1:2" x14ac:dyDescent="0.25">
      <c r="A33" s="6" t="s">
        <v>74</v>
      </c>
      <c r="B33" s="7">
        <v>20</v>
      </c>
    </row>
    <row r="34" spans="1:2" x14ac:dyDescent="0.25">
      <c r="A34" s="6" t="s">
        <v>67</v>
      </c>
      <c r="B34" s="7">
        <v>41</v>
      </c>
    </row>
    <row r="35" spans="1:2" x14ac:dyDescent="0.25">
      <c r="A35" s="6" t="s">
        <v>75</v>
      </c>
      <c r="B35" s="7">
        <v>78</v>
      </c>
    </row>
    <row r="36" spans="1:2" x14ac:dyDescent="0.25">
      <c r="A36" s="6" t="s">
        <v>39</v>
      </c>
      <c r="B36" s="7">
        <v>119</v>
      </c>
    </row>
    <row r="37" spans="1:2" x14ac:dyDescent="0.25">
      <c r="A37" s="6" t="s">
        <v>76</v>
      </c>
      <c r="B37" s="7">
        <v>179</v>
      </c>
    </row>
    <row r="38" spans="1:2" x14ac:dyDescent="0.25">
      <c r="A38" s="6" t="s">
        <v>73</v>
      </c>
      <c r="B38" s="7">
        <v>239</v>
      </c>
    </row>
    <row r="39" spans="1:2" x14ac:dyDescent="0.25">
      <c r="A39" s="6" t="s">
        <v>77</v>
      </c>
      <c r="B39" s="7">
        <v>22</v>
      </c>
    </row>
    <row r="40" spans="1:2" x14ac:dyDescent="0.25">
      <c r="A40" s="6" t="s">
        <v>78</v>
      </c>
      <c r="B40" s="7">
        <v>45</v>
      </c>
    </row>
    <row r="41" spans="1:2" x14ac:dyDescent="0.25">
      <c r="A41" s="6" t="s">
        <v>68</v>
      </c>
      <c r="B41" s="7">
        <v>84</v>
      </c>
    </row>
    <row r="42" spans="1:2" x14ac:dyDescent="0.25">
      <c r="A42" s="6" t="s">
        <v>40</v>
      </c>
      <c r="B42" s="7">
        <v>129</v>
      </c>
    </row>
    <row r="43" spans="1:2" x14ac:dyDescent="0.25">
      <c r="A43" s="6" t="s">
        <v>79</v>
      </c>
      <c r="B43" s="7">
        <v>194</v>
      </c>
    </row>
    <row r="44" spans="1:2" x14ac:dyDescent="0.25">
      <c r="A44" s="6" t="s">
        <v>80</v>
      </c>
      <c r="B44" s="7">
        <v>258</v>
      </c>
    </row>
    <row r="45" spans="1:2" x14ac:dyDescent="0.25">
      <c r="A45" s="6" t="s">
        <v>81</v>
      </c>
      <c r="B45" s="7">
        <v>29</v>
      </c>
    </row>
    <row r="46" spans="1:2" x14ac:dyDescent="0.25">
      <c r="A46" s="6" t="s">
        <v>82</v>
      </c>
      <c r="B46" s="7">
        <v>58</v>
      </c>
    </row>
    <row r="47" spans="1:2" x14ac:dyDescent="0.25">
      <c r="A47" s="6" t="s">
        <v>83</v>
      </c>
      <c r="B47" s="7">
        <v>107</v>
      </c>
    </row>
    <row r="48" spans="1:2" x14ac:dyDescent="0.25">
      <c r="A48" s="6" t="s">
        <v>41</v>
      </c>
      <c r="B48" s="7">
        <v>164</v>
      </c>
    </row>
    <row r="49" spans="1:2" x14ac:dyDescent="0.25">
      <c r="A49" s="6" t="s">
        <v>84</v>
      </c>
      <c r="B49" s="7">
        <v>247</v>
      </c>
    </row>
    <row r="50" spans="1:2" x14ac:dyDescent="0.25">
      <c r="A50" s="6" t="s">
        <v>85</v>
      </c>
      <c r="B50" s="7">
        <v>328</v>
      </c>
    </row>
    <row r="51" spans="1:2" x14ac:dyDescent="0.25">
      <c r="A51" s="6" t="s">
        <v>86</v>
      </c>
      <c r="B51" s="7">
        <v>29</v>
      </c>
    </row>
    <row r="52" spans="1:2" x14ac:dyDescent="0.25">
      <c r="A52" s="6" t="s">
        <v>87</v>
      </c>
      <c r="B52" s="7">
        <v>58</v>
      </c>
    </row>
    <row r="53" spans="1:2" x14ac:dyDescent="0.25">
      <c r="A53" s="6" t="s">
        <v>88</v>
      </c>
      <c r="B53" s="7">
        <v>107</v>
      </c>
    </row>
    <row r="54" spans="1:2" x14ac:dyDescent="0.25">
      <c r="A54" s="6" t="s">
        <v>42</v>
      </c>
      <c r="B54" s="7">
        <v>164</v>
      </c>
    </row>
    <row r="55" spans="1:2" x14ac:dyDescent="0.25">
      <c r="A55" s="6" t="s">
        <v>89</v>
      </c>
      <c r="B55" s="7">
        <v>247</v>
      </c>
    </row>
    <row r="56" spans="1:2" x14ac:dyDescent="0.25">
      <c r="A56" s="6" t="s">
        <v>90</v>
      </c>
      <c r="B56" s="7">
        <v>328</v>
      </c>
    </row>
    <row r="57" spans="1:2" x14ac:dyDescent="0.25">
      <c r="A57" s="6" t="s">
        <v>91</v>
      </c>
      <c r="B57" t="s">
        <v>96</v>
      </c>
    </row>
    <row r="58" spans="1:2" x14ac:dyDescent="0.25">
      <c r="A58" s="6" t="s">
        <v>92</v>
      </c>
      <c r="B58" s="7">
        <v>8</v>
      </c>
    </row>
    <row r="59" spans="1:2" x14ac:dyDescent="0.25">
      <c r="A59" s="6" t="s">
        <v>93</v>
      </c>
      <c r="B59" s="7">
        <v>12</v>
      </c>
    </row>
    <row r="60" spans="1:2" x14ac:dyDescent="0.25">
      <c r="A60" s="6" t="s">
        <v>43</v>
      </c>
      <c r="B60" s="7">
        <v>24</v>
      </c>
    </row>
    <row r="61" spans="1:2" x14ac:dyDescent="0.25">
      <c r="A61" s="6" t="s">
        <v>94</v>
      </c>
      <c r="B61" s="7">
        <v>36</v>
      </c>
    </row>
    <row r="62" spans="1:2" x14ac:dyDescent="0.25">
      <c r="A62" s="6" t="s">
        <v>95</v>
      </c>
      <c r="B62" s="7">
        <v>48</v>
      </c>
    </row>
    <row r="63" spans="1:2" x14ac:dyDescent="0.25">
      <c r="A63" s="6" t="s">
        <v>97</v>
      </c>
      <c r="B63" s="7">
        <v>34</v>
      </c>
    </row>
    <row r="64" spans="1:2" x14ac:dyDescent="0.25">
      <c r="A64" s="6" t="s">
        <v>98</v>
      </c>
      <c r="B64" s="7">
        <v>69</v>
      </c>
    </row>
    <row r="65" spans="1:2" x14ac:dyDescent="0.25">
      <c r="A65" s="6" t="s">
        <v>99</v>
      </c>
      <c r="B65" s="7">
        <v>129</v>
      </c>
    </row>
    <row r="66" spans="1:2" x14ac:dyDescent="0.25">
      <c r="A66" s="6" t="s">
        <v>100</v>
      </c>
      <c r="B66" s="7">
        <v>196</v>
      </c>
    </row>
    <row r="67" spans="1:2" x14ac:dyDescent="0.25">
      <c r="A67" s="6" t="s">
        <v>101</v>
      </c>
      <c r="B67" s="7">
        <v>295</v>
      </c>
    </row>
    <row r="68" spans="1:2" x14ac:dyDescent="0.25">
      <c r="A68" s="6" t="s">
        <v>102</v>
      </c>
      <c r="B68" s="7">
        <v>392</v>
      </c>
    </row>
    <row r="69" spans="1:2" x14ac:dyDescent="0.25">
      <c r="A69" s="6" t="s">
        <v>103</v>
      </c>
      <c r="B69" s="7">
        <v>76</v>
      </c>
    </row>
    <row r="70" spans="1:2" x14ac:dyDescent="0.25">
      <c r="A70" s="6" t="s">
        <v>104</v>
      </c>
      <c r="B70" s="7">
        <v>459</v>
      </c>
    </row>
    <row r="71" spans="1:2" x14ac:dyDescent="0.25">
      <c r="A71" s="6" t="s">
        <v>105</v>
      </c>
      <c r="B71" s="7">
        <v>689</v>
      </c>
    </row>
    <row r="72" spans="1:2" x14ac:dyDescent="0.25">
      <c r="A72" s="6" t="s">
        <v>106</v>
      </c>
      <c r="B72" s="7">
        <v>918</v>
      </c>
    </row>
    <row r="73" spans="1:2" x14ac:dyDescent="0.25">
      <c r="A73" s="6" t="s">
        <v>107</v>
      </c>
      <c r="B73" s="7">
        <v>925</v>
      </c>
    </row>
    <row r="74" spans="1:2" x14ac:dyDescent="0.25">
      <c r="A74" s="6" t="s">
        <v>108</v>
      </c>
      <c r="B74" s="7">
        <v>14</v>
      </c>
    </row>
    <row r="75" spans="1:2" x14ac:dyDescent="0.25">
      <c r="A75" s="6" t="s">
        <v>109</v>
      </c>
      <c r="B75" s="7">
        <v>37</v>
      </c>
    </row>
    <row r="76" spans="1:2" x14ac:dyDescent="0.25">
      <c r="A76" s="6" t="s">
        <v>110</v>
      </c>
      <c r="B76" s="7">
        <v>59</v>
      </c>
    </row>
    <row r="77" spans="1:2" x14ac:dyDescent="0.25">
      <c r="A77" s="6" t="s">
        <v>111</v>
      </c>
      <c r="B77" s="7">
        <v>76</v>
      </c>
    </row>
    <row r="78" spans="1:2" x14ac:dyDescent="0.25">
      <c r="A78" s="6" t="s">
        <v>112</v>
      </c>
      <c r="B78" s="7">
        <v>119</v>
      </c>
    </row>
    <row r="79" spans="1:2" x14ac:dyDescent="0.25">
      <c r="A79" s="6" t="s">
        <v>113</v>
      </c>
      <c r="B79" s="7">
        <v>152</v>
      </c>
    </row>
    <row r="80" spans="1:2" x14ac:dyDescent="0.25">
      <c r="A80" s="6" t="s">
        <v>114</v>
      </c>
      <c r="B80" s="7">
        <v>17</v>
      </c>
    </row>
    <row r="81" spans="1:2" x14ac:dyDescent="0.25">
      <c r="A81" s="6" t="s">
        <v>115</v>
      </c>
      <c r="B81" s="7">
        <v>45</v>
      </c>
    </row>
    <row r="82" spans="1:2" x14ac:dyDescent="0.25">
      <c r="A82" s="6" t="s">
        <v>116</v>
      </c>
      <c r="B82" s="7">
        <v>71</v>
      </c>
    </row>
    <row r="83" spans="1:2" x14ac:dyDescent="0.25">
      <c r="A83" s="6" t="s">
        <v>117</v>
      </c>
      <c r="B83" s="27">
        <v>94</v>
      </c>
    </row>
    <row r="84" spans="1:2" x14ac:dyDescent="0.25">
      <c r="A84" s="6" t="s">
        <v>118</v>
      </c>
      <c r="B84" s="27">
        <v>142</v>
      </c>
    </row>
    <row r="85" spans="1:2" x14ac:dyDescent="0.25">
      <c r="A85" s="6" t="s">
        <v>119</v>
      </c>
      <c r="B85" s="27">
        <v>188</v>
      </c>
    </row>
    <row r="86" spans="1:2" x14ac:dyDescent="0.25">
      <c r="A86" s="6" t="s">
        <v>120</v>
      </c>
      <c r="B86" s="27">
        <v>20</v>
      </c>
    </row>
    <row r="87" spans="1:2" x14ac:dyDescent="0.25">
      <c r="A87" s="6" t="s">
        <v>121</v>
      </c>
      <c r="B87" s="27">
        <v>55</v>
      </c>
    </row>
    <row r="88" spans="1:2" x14ac:dyDescent="0.25">
      <c r="A88" s="6" t="s">
        <v>122</v>
      </c>
      <c r="B88" s="27">
        <v>89</v>
      </c>
    </row>
    <row r="89" spans="1:2" x14ac:dyDescent="0.25">
      <c r="A89" s="6" t="s">
        <v>123</v>
      </c>
      <c r="B89" s="27">
        <v>119</v>
      </c>
    </row>
    <row r="90" spans="1:2" x14ac:dyDescent="0.25">
      <c r="A90" s="6" t="s">
        <v>124</v>
      </c>
      <c r="B90" s="27">
        <v>178</v>
      </c>
    </row>
    <row r="91" spans="1:2" x14ac:dyDescent="0.25">
      <c r="A91" s="6" t="s">
        <v>125</v>
      </c>
      <c r="B91" s="27">
        <v>238</v>
      </c>
    </row>
    <row r="92" spans="1:2" x14ac:dyDescent="0.25">
      <c r="A92" s="6" t="s">
        <v>126</v>
      </c>
      <c r="B92" s="27">
        <v>58</v>
      </c>
    </row>
    <row r="93" spans="1:2" x14ac:dyDescent="0.25">
      <c r="A93" s="6" t="s">
        <v>127</v>
      </c>
      <c r="B93" s="27">
        <v>350</v>
      </c>
    </row>
    <row r="94" spans="1:2" x14ac:dyDescent="0.25">
      <c r="A94" s="6" t="s">
        <v>128</v>
      </c>
      <c r="B94" s="27">
        <v>700</v>
      </c>
    </row>
    <row r="95" spans="1:2" x14ac:dyDescent="0.25">
      <c r="A95" s="6" t="s">
        <v>129</v>
      </c>
      <c r="B95" s="27">
        <v>569</v>
      </c>
    </row>
    <row r="96" spans="1:2" x14ac:dyDescent="0.25">
      <c r="A96" s="6" t="s">
        <v>130</v>
      </c>
      <c r="B96" s="27">
        <v>310</v>
      </c>
    </row>
    <row r="97" spans="1:2" x14ac:dyDescent="0.25">
      <c r="A97" s="6" t="s">
        <v>131</v>
      </c>
      <c r="B97" s="27">
        <v>155</v>
      </c>
    </row>
    <row r="98" spans="1:2" x14ac:dyDescent="0.25">
      <c r="A98" s="6" t="s">
        <v>132</v>
      </c>
      <c r="B98" s="27">
        <v>1735</v>
      </c>
    </row>
    <row r="99" spans="1:2" x14ac:dyDescent="0.25">
      <c r="A99" s="6" t="s">
        <v>133</v>
      </c>
      <c r="B99" s="27">
        <v>500</v>
      </c>
    </row>
    <row r="100" spans="1:2" x14ac:dyDescent="0.25">
      <c r="A100" s="6" t="s">
        <v>193</v>
      </c>
      <c r="B100" s="27">
        <v>1500</v>
      </c>
    </row>
    <row r="101" spans="1:2" x14ac:dyDescent="0.25">
      <c r="A101" s="6" t="s">
        <v>135</v>
      </c>
      <c r="B101" s="27">
        <v>900</v>
      </c>
    </row>
    <row r="102" spans="1:2" x14ac:dyDescent="0.25">
      <c r="A102" s="6" t="s">
        <v>136</v>
      </c>
      <c r="B102" s="27">
        <v>1080</v>
      </c>
    </row>
    <row r="103" spans="1:2" x14ac:dyDescent="0.25">
      <c r="A103" s="6" t="s">
        <v>137</v>
      </c>
      <c r="B103" s="27">
        <v>1088</v>
      </c>
    </row>
    <row r="104" spans="1:2" x14ac:dyDescent="0.25">
      <c r="A104" s="6" t="s">
        <v>138</v>
      </c>
      <c r="B104" s="27">
        <v>1000</v>
      </c>
    </row>
    <row r="105" spans="1:2" x14ac:dyDescent="0.25">
      <c r="A105" s="6" t="s">
        <v>139</v>
      </c>
      <c r="B105" s="27">
        <v>1200</v>
      </c>
    </row>
    <row r="106" spans="1:2" x14ac:dyDescent="0.25">
      <c r="A106" s="6" t="s">
        <v>140</v>
      </c>
      <c r="B106" s="27">
        <v>1320</v>
      </c>
    </row>
    <row r="107" spans="1:2" x14ac:dyDescent="0.25">
      <c r="A107" s="6" t="s">
        <v>141</v>
      </c>
      <c r="B107" s="27">
        <v>1500</v>
      </c>
    </row>
    <row r="108" spans="1:2" x14ac:dyDescent="0.25">
      <c r="A108" s="6" t="s">
        <v>142</v>
      </c>
      <c r="B108" s="27">
        <v>1800</v>
      </c>
    </row>
    <row r="109" spans="1:2" x14ac:dyDescent="0.25">
      <c r="A109" s="6" t="s">
        <v>143</v>
      </c>
      <c r="B109" s="27">
        <v>1980</v>
      </c>
    </row>
    <row r="110" spans="1:2" x14ac:dyDescent="0.25">
      <c r="A110" s="6" t="s">
        <v>144</v>
      </c>
      <c r="B110" s="27">
        <v>1500</v>
      </c>
    </row>
    <row r="111" spans="1:2" x14ac:dyDescent="0.25">
      <c r="A111" s="6" t="s">
        <v>145</v>
      </c>
      <c r="B111" s="27">
        <v>1800</v>
      </c>
    </row>
    <row r="112" spans="1:2" x14ac:dyDescent="0.25">
      <c r="A112" s="6" t="s">
        <v>146</v>
      </c>
      <c r="B112" s="27">
        <v>1980</v>
      </c>
    </row>
    <row r="113" spans="1:2" x14ac:dyDescent="0.25">
      <c r="A113" s="6" t="s">
        <v>147</v>
      </c>
      <c r="B113" s="27">
        <v>1000</v>
      </c>
    </row>
    <row r="114" spans="1:2" x14ac:dyDescent="0.25">
      <c r="A114" s="6" t="s">
        <v>148</v>
      </c>
      <c r="B114" s="27">
        <v>1200</v>
      </c>
    </row>
    <row r="115" spans="1:2" x14ac:dyDescent="0.25">
      <c r="A115" s="6" t="s">
        <v>149</v>
      </c>
      <c r="B115" s="27">
        <v>1320</v>
      </c>
    </row>
    <row r="116" spans="1:2" x14ac:dyDescent="0.25">
      <c r="A116" s="6" t="s">
        <v>150</v>
      </c>
      <c r="B116" s="27">
        <v>1500</v>
      </c>
    </row>
    <row r="117" spans="1:2" x14ac:dyDescent="0.25">
      <c r="A117" s="6" t="s">
        <v>151</v>
      </c>
      <c r="B117" s="27">
        <v>1800</v>
      </c>
    </row>
    <row r="118" spans="1:2" x14ac:dyDescent="0.25">
      <c r="A118" s="6" t="s">
        <v>152</v>
      </c>
      <c r="B118" s="27">
        <v>1980</v>
      </c>
    </row>
    <row r="119" spans="1:2" x14ac:dyDescent="0.25">
      <c r="A119" s="6" t="s">
        <v>153</v>
      </c>
      <c r="B119" s="27">
        <v>1000</v>
      </c>
    </row>
    <row r="120" spans="1:2" x14ac:dyDescent="0.25">
      <c r="A120" s="6" t="s">
        <v>154</v>
      </c>
      <c r="B120" s="27">
        <v>1200</v>
      </c>
    </row>
    <row r="121" spans="1:2" x14ac:dyDescent="0.25">
      <c r="A121" s="6" t="s">
        <v>155</v>
      </c>
      <c r="B121" s="27">
        <v>1320</v>
      </c>
    </row>
    <row r="122" spans="1:2" x14ac:dyDescent="0.25">
      <c r="A122" s="6" t="s">
        <v>156</v>
      </c>
      <c r="B122" s="27">
        <v>1224</v>
      </c>
    </row>
    <row r="123" spans="1:2" x14ac:dyDescent="0.25">
      <c r="A123" s="6" t="s">
        <v>194</v>
      </c>
      <c r="B123" s="27">
        <v>1350</v>
      </c>
    </row>
    <row r="124" spans="1:2" x14ac:dyDescent="0.25">
      <c r="A124" s="6" t="s">
        <v>195</v>
      </c>
      <c r="B124" s="27">
        <v>630</v>
      </c>
    </row>
    <row r="125" spans="1:2" x14ac:dyDescent="0.25">
      <c r="A125" s="6" t="s">
        <v>196</v>
      </c>
      <c r="B125" s="27">
        <v>1170</v>
      </c>
    </row>
    <row r="126" spans="1:2" x14ac:dyDescent="0.25">
      <c r="A126" s="6" t="s">
        <v>197</v>
      </c>
      <c r="B126" s="27">
        <v>1494</v>
      </c>
    </row>
    <row r="127" spans="1:2" x14ac:dyDescent="0.25">
      <c r="A127" s="6" t="s">
        <v>198</v>
      </c>
      <c r="B127" s="27">
        <v>900</v>
      </c>
    </row>
    <row r="128" spans="1:2" x14ac:dyDescent="0.25">
      <c r="A128" s="6" t="s">
        <v>199</v>
      </c>
      <c r="B128" s="27">
        <v>810</v>
      </c>
    </row>
    <row r="129" spans="1:2" x14ac:dyDescent="0.25">
      <c r="A129" s="6" t="s">
        <v>157</v>
      </c>
      <c r="B129" s="27">
        <v>1932</v>
      </c>
    </row>
    <row r="130" spans="1:2" x14ac:dyDescent="0.25">
      <c r="A130" s="6" t="s">
        <v>158</v>
      </c>
      <c r="B130" s="27">
        <v>1992</v>
      </c>
    </row>
    <row r="131" spans="1:2" x14ac:dyDescent="0.25">
      <c r="A131" s="6" t="s">
        <v>159</v>
      </c>
      <c r="B131" s="27">
        <v>888</v>
      </c>
    </row>
    <row r="132" spans="1:2" x14ac:dyDescent="0.25">
      <c r="A132" s="6" t="s">
        <v>160</v>
      </c>
      <c r="B132" s="27">
        <v>1266</v>
      </c>
    </row>
    <row r="133" spans="1:2" x14ac:dyDescent="0.25">
      <c r="A133" s="6" t="s">
        <v>161</v>
      </c>
      <c r="B133" s="27">
        <v>1300</v>
      </c>
    </row>
    <row r="134" spans="1:2" x14ac:dyDescent="0.25">
      <c r="A134" s="6" t="s">
        <v>162</v>
      </c>
      <c r="B134" s="27">
        <v>750</v>
      </c>
    </row>
    <row r="135" spans="1:2" x14ac:dyDescent="0.25">
      <c r="A135" s="6" t="s">
        <v>164</v>
      </c>
      <c r="B135" s="27">
        <v>606</v>
      </c>
    </row>
    <row r="136" spans="1:2" x14ac:dyDescent="0.25">
      <c r="A136" s="6" t="s">
        <v>163</v>
      </c>
      <c r="B136" s="27">
        <v>2250</v>
      </c>
    </row>
    <row r="137" spans="1:2" x14ac:dyDescent="0.25">
      <c r="A137" s="6" t="s">
        <v>165</v>
      </c>
      <c r="B137" s="27">
        <v>1119</v>
      </c>
    </row>
    <row r="138" spans="1:2" x14ac:dyDescent="0.25">
      <c r="A138" s="6" t="s">
        <v>166</v>
      </c>
      <c r="B138" s="27">
        <v>1038</v>
      </c>
    </row>
    <row r="139" spans="1:2" x14ac:dyDescent="0.25">
      <c r="A139" s="6" t="s">
        <v>167</v>
      </c>
      <c r="B139" s="27">
        <v>1860</v>
      </c>
    </row>
    <row r="140" spans="1:2" x14ac:dyDescent="0.25">
      <c r="A140" s="6" t="s">
        <v>168</v>
      </c>
      <c r="B140" s="27">
        <v>2835</v>
      </c>
    </row>
    <row r="141" spans="1:2" x14ac:dyDescent="0.25">
      <c r="A141" s="6" t="s">
        <v>169</v>
      </c>
      <c r="B141" s="27">
        <v>852</v>
      </c>
    </row>
    <row r="142" spans="1:2" x14ac:dyDescent="0.25">
      <c r="A142" s="6" t="s">
        <v>170</v>
      </c>
      <c r="B142" s="27">
        <v>427</v>
      </c>
    </row>
    <row r="143" spans="1:2" x14ac:dyDescent="0.25">
      <c r="A143" s="6" t="s">
        <v>171</v>
      </c>
      <c r="B143" s="27">
        <v>768</v>
      </c>
    </row>
    <row r="144" spans="1:2" x14ac:dyDescent="0.25">
      <c r="A144" s="6" t="s">
        <v>172</v>
      </c>
      <c r="B144" s="27">
        <v>1279</v>
      </c>
    </row>
    <row r="145" spans="1:2" x14ac:dyDescent="0.25">
      <c r="A145" t="s">
        <v>174</v>
      </c>
      <c r="B145" s="27">
        <v>213.5</v>
      </c>
    </row>
    <row r="146" spans="1:2" x14ac:dyDescent="0.25">
      <c r="A146" t="s">
        <v>175</v>
      </c>
      <c r="B146" s="27">
        <v>384</v>
      </c>
    </row>
    <row r="147" spans="1:2" x14ac:dyDescent="0.25">
      <c r="A147" t="s">
        <v>173</v>
      </c>
      <c r="B147" s="27">
        <v>640</v>
      </c>
    </row>
    <row r="148" spans="1:2" x14ac:dyDescent="0.25">
      <c r="A148" t="s">
        <v>176</v>
      </c>
      <c r="B148" s="27">
        <v>213.5</v>
      </c>
    </row>
    <row r="149" spans="1:2" x14ac:dyDescent="0.25">
      <c r="A149" t="s">
        <v>177</v>
      </c>
      <c r="B149" s="27">
        <v>384</v>
      </c>
    </row>
    <row r="150" spans="1:2" x14ac:dyDescent="0.25">
      <c r="A150" t="s">
        <v>178</v>
      </c>
      <c r="B150" s="27">
        <v>640</v>
      </c>
    </row>
    <row r="151" spans="1:2" x14ac:dyDescent="0.25">
      <c r="A151" t="s">
        <v>179</v>
      </c>
      <c r="B151" s="27">
        <v>853</v>
      </c>
    </row>
    <row r="152" spans="1:2" x14ac:dyDescent="0.25">
      <c r="A152" t="s">
        <v>180</v>
      </c>
      <c r="B152" s="27">
        <v>469</v>
      </c>
    </row>
    <row r="153" spans="1:2" x14ac:dyDescent="0.25">
      <c r="A153" t="s">
        <v>181</v>
      </c>
      <c r="B153" s="27">
        <v>844</v>
      </c>
    </row>
    <row r="154" spans="1:2" x14ac:dyDescent="0.25">
      <c r="A154" t="s">
        <v>182</v>
      </c>
      <c r="B154" s="27">
        <v>1406</v>
      </c>
    </row>
    <row r="155" spans="1:2" x14ac:dyDescent="0.25">
      <c r="A155" t="s">
        <v>183</v>
      </c>
      <c r="B155" s="27">
        <v>234</v>
      </c>
    </row>
    <row r="156" spans="1:2" x14ac:dyDescent="0.25">
      <c r="A156" t="s">
        <v>184</v>
      </c>
      <c r="B156" s="27">
        <v>422</v>
      </c>
    </row>
    <row r="157" spans="1:2" x14ac:dyDescent="0.25">
      <c r="A157" t="s">
        <v>185</v>
      </c>
      <c r="B157" s="27">
        <v>704</v>
      </c>
    </row>
    <row r="158" spans="1:2" x14ac:dyDescent="0.25">
      <c r="A158" t="s">
        <v>186</v>
      </c>
      <c r="B158" s="27">
        <v>938</v>
      </c>
    </row>
    <row r="159" spans="1:2" x14ac:dyDescent="0.25">
      <c r="A159" t="s">
        <v>187</v>
      </c>
      <c r="B159" s="27">
        <v>517</v>
      </c>
    </row>
    <row r="160" spans="1:2" x14ac:dyDescent="0.25">
      <c r="A160" t="s">
        <v>188</v>
      </c>
      <c r="B160" s="27">
        <v>717</v>
      </c>
    </row>
    <row r="161" spans="1:2" x14ac:dyDescent="0.25">
      <c r="A161" t="s">
        <v>189</v>
      </c>
      <c r="B161" s="27">
        <v>917</v>
      </c>
    </row>
    <row r="162" spans="1:2" x14ac:dyDescent="0.25">
      <c r="A162" t="s">
        <v>190</v>
      </c>
      <c r="B162" s="27">
        <v>1117</v>
      </c>
    </row>
    <row r="163" spans="1:2" x14ac:dyDescent="0.25">
      <c r="B163" s="27"/>
    </row>
    <row r="164" spans="1:2" x14ac:dyDescent="0.25">
      <c r="B164" s="27"/>
    </row>
    <row r="165" spans="1:2" x14ac:dyDescent="0.25">
      <c r="B165" s="27"/>
    </row>
    <row r="166" spans="1:2" x14ac:dyDescent="0.25">
      <c r="B166" s="27"/>
    </row>
    <row r="167" spans="1:2" x14ac:dyDescent="0.25">
      <c r="B167" s="27"/>
    </row>
    <row r="168" spans="1:2" x14ac:dyDescent="0.25">
      <c r="B168" s="27"/>
    </row>
    <row r="169" spans="1:2" x14ac:dyDescent="0.25">
      <c r="B169" s="27"/>
    </row>
    <row r="170" spans="1:2" x14ac:dyDescent="0.25">
      <c r="B170" s="27"/>
    </row>
    <row r="171" spans="1:2" x14ac:dyDescent="0.25">
      <c r="B171" s="27"/>
    </row>
    <row r="172" spans="1:2" x14ac:dyDescent="0.25">
      <c r="B172" s="27"/>
    </row>
    <row r="173" spans="1:2" x14ac:dyDescent="0.25">
      <c r="B173" s="27"/>
    </row>
    <row r="174" spans="1:2" x14ac:dyDescent="0.25">
      <c r="B174" s="27"/>
    </row>
    <row r="175" spans="1:2" x14ac:dyDescent="0.25">
      <c r="B175" s="27"/>
    </row>
    <row r="176" spans="1:2" x14ac:dyDescent="0.25">
      <c r="B176" s="27"/>
    </row>
    <row r="177" spans="2:2" x14ac:dyDescent="0.25">
      <c r="B177" s="27"/>
    </row>
    <row r="178" spans="2:2" x14ac:dyDescent="0.25">
      <c r="B178" s="27"/>
    </row>
    <row r="179" spans="2:2" x14ac:dyDescent="0.25">
      <c r="B179" s="27"/>
    </row>
    <row r="180" spans="2:2" x14ac:dyDescent="0.25">
      <c r="B180" s="27"/>
    </row>
    <row r="181" spans="2:2" x14ac:dyDescent="0.25">
      <c r="B181" s="27"/>
    </row>
    <row r="182" spans="2:2" x14ac:dyDescent="0.25">
      <c r="B182" s="27"/>
    </row>
    <row r="183" spans="2:2" x14ac:dyDescent="0.25">
      <c r="B183" s="27"/>
    </row>
    <row r="184" spans="2:2" x14ac:dyDescent="0.25">
      <c r="B184" s="27"/>
    </row>
    <row r="185" spans="2:2" x14ac:dyDescent="0.25">
      <c r="B185" s="27"/>
    </row>
    <row r="186" spans="2:2" x14ac:dyDescent="0.25">
      <c r="B186" s="27"/>
    </row>
    <row r="187" spans="2:2" x14ac:dyDescent="0.25">
      <c r="B187" s="27"/>
    </row>
    <row r="188" spans="2:2" x14ac:dyDescent="0.25">
      <c r="B188" s="27"/>
    </row>
    <row r="189" spans="2:2" x14ac:dyDescent="0.25">
      <c r="B189" s="27"/>
    </row>
    <row r="190" spans="2:2" x14ac:dyDescent="0.25">
      <c r="B190" s="27"/>
    </row>
    <row r="191" spans="2:2" x14ac:dyDescent="0.25">
      <c r="B191" s="27"/>
    </row>
    <row r="192" spans="2:2" x14ac:dyDescent="0.25">
      <c r="B192" s="27"/>
    </row>
    <row r="193" spans="2:2" x14ac:dyDescent="0.25">
      <c r="B193" s="27"/>
    </row>
    <row r="194" spans="2:2" x14ac:dyDescent="0.25">
      <c r="B194" s="27"/>
    </row>
    <row r="195" spans="2:2" x14ac:dyDescent="0.25">
      <c r="B195" s="27"/>
    </row>
    <row r="196" spans="2:2" x14ac:dyDescent="0.25">
      <c r="B196" s="27"/>
    </row>
    <row r="197" spans="2:2" x14ac:dyDescent="0.25">
      <c r="B197" s="27"/>
    </row>
    <row r="198" spans="2:2" x14ac:dyDescent="0.25">
      <c r="B198" s="27"/>
    </row>
    <row r="199" spans="2:2" x14ac:dyDescent="0.25">
      <c r="B199" s="27"/>
    </row>
    <row r="200" spans="2:2" x14ac:dyDescent="0.25">
      <c r="B200" s="27"/>
    </row>
    <row r="201" spans="2:2" x14ac:dyDescent="0.25">
      <c r="B201" s="27"/>
    </row>
    <row r="202" spans="2:2" x14ac:dyDescent="0.25">
      <c r="B202" s="27"/>
    </row>
    <row r="203" spans="2:2" x14ac:dyDescent="0.25">
      <c r="B203" s="27"/>
    </row>
    <row r="204" spans="2:2" x14ac:dyDescent="0.25">
      <c r="B204" s="27"/>
    </row>
    <row r="205" spans="2:2" x14ac:dyDescent="0.25">
      <c r="B205" s="27"/>
    </row>
    <row r="206" spans="2:2" x14ac:dyDescent="0.25">
      <c r="B206" s="27"/>
    </row>
    <row r="207" spans="2:2" x14ac:dyDescent="0.25">
      <c r="B207" s="27"/>
    </row>
    <row r="208" spans="2:2" x14ac:dyDescent="0.25">
      <c r="B208" s="27"/>
    </row>
    <row r="209" spans="2:2" x14ac:dyDescent="0.25">
      <c r="B209" s="27"/>
    </row>
    <row r="210" spans="2:2" x14ac:dyDescent="0.25">
      <c r="B210" s="27"/>
    </row>
    <row r="211" spans="2:2" x14ac:dyDescent="0.25">
      <c r="B211" s="27"/>
    </row>
    <row r="212" spans="2:2" x14ac:dyDescent="0.25">
      <c r="B212" s="27"/>
    </row>
    <row r="213" spans="2:2" x14ac:dyDescent="0.25">
      <c r="B213" s="27"/>
    </row>
    <row r="214" spans="2:2" x14ac:dyDescent="0.25">
      <c r="B214" s="27"/>
    </row>
    <row r="215" spans="2:2" x14ac:dyDescent="0.25">
      <c r="B215" s="27"/>
    </row>
    <row r="216" spans="2:2" x14ac:dyDescent="0.25">
      <c r="B216" s="27"/>
    </row>
    <row r="217" spans="2:2" x14ac:dyDescent="0.25">
      <c r="B217" s="27"/>
    </row>
    <row r="218" spans="2:2" x14ac:dyDescent="0.25">
      <c r="B218" s="27"/>
    </row>
    <row r="219" spans="2:2" x14ac:dyDescent="0.25">
      <c r="B219" s="27"/>
    </row>
    <row r="220" spans="2:2" x14ac:dyDescent="0.25">
      <c r="B220" s="27"/>
    </row>
    <row r="221" spans="2:2" x14ac:dyDescent="0.25">
      <c r="B221" s="27"/>
    </row>
    <row r="222" spans="2:2" x14ac:dyDescent="0.25">
      <c r="B222" s="27"/>
    </row>
    <row r="223" spans="2:2" x14ac:dyDescent="0.25">
      <c r="B223" s="27"/>
    </row>
    <row r="224" spans="2:2" x14ac:dyDescent="0.25">
      <c r="B224" s="27"/>
    </row>
    <row r="225" spans="2:2" x14ac:dyDescent="0.25">
      <c r="B225" s="27"/>
    </row>
    <row r="226" spans="2:2" x14ac:dyDescent="0.25">
      <c r="B226" s="27"/>
    </row>
    <row r="227" spans="2:2" x14ac:dyDescent="0.25">
      <c r="B227" s="27"/>
    </row>
    <row r="228" spans="2:2" x14ac:dyDescent="0.25">
      <c r="B228" s="27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17"/>
  <sheetViews>
    <sheetView workbookViewId="0">
      <selection activeCell="A2" sqref="A2:B2"/>
    </sheetView>
  </sheetViews>
  <sheetFormatPr defaultRowHeight="15" x14ac:dyDescent="0.25"/>
  <cols>
    <col min="1" max="1" width="25.7109375" bestFit="1" customWidth="1"/>
  </cols>
  <sheetData>
    <row r="2" spans="1:2" x14ac:dyDescent="0.25">
      <c r="A2" s="32" t="s">
        <v>44</v>
      </c>
      <c r="B2" s="33" t="s">
        <v>3</v>
      </c>
    </row>
    <row r="3" spans="1:2" x14ac:dyDescent="0.25">
      <c r="A3" s="28" t="s">
        <v>45</v>
      </c>
      <c r="B3" s="29">
        <v>0.375</v>
      </c>
    </row>
    <row r="4" spans="1:2" x14ac:dyDescent="0.25">
      <c r="A4" s="28" t="s">
        <v>46</v>
      </c>
      <c r="B4" s="29">
        <v>0.25</v>
      </c>
    </row>
    <row r="5" spans="1:2" x14ac:dyDescent="0.25">
      <c r="A5" s="28" t="s">
        <v>47</v>
      </c>
      <c r="B5" s="29">
        <f>1.5*0.3</f>
        <v>0.44999999999999996</v>
      </c>
    </row>
    <row r="6" spans="1:2" x14ac:dyDescent="0.25">
      <c r="A6" s="28" t="s">
        <v>48</v>
      </c>
      <c r="B6" s="29">
        <v>0.8</v>
      </c>
    </row>
    <row r="7" spans="1:2" x14ac:dyDescent="0.25">
      <c r="A7" s="28" t="s">
        <v>49</v>
      </c>
      <c r="B7" s="29">
        <v>1.5</v>
      </c>
    </row>
    <row r="8" spans="1:2" x14ac:dyDescent="0.25">
      <c r="A8" s="28" t="s">
        <v>50</v>
      </c>
      <c r="B8" s="29">
        <v>3</v>
      </c>
    </row>
    <row r="9" spans="1:2" x14ac:dyDescent="0.25">
      <c r="A9" s="28" t="s">
        <v>51</v>
      </c>
      <c r="B9" s="29">
        <v>0.65</v>
      </c>
    </row>
    <row r="10" spans="1:2" x14ac:dyDescent="0.25">
      <c r="A10" s="28" t="s">
        <v>2</v>
      </c>
      <c r="B10" s="29">
        <v>1</v>
      </c>
    </row>
    <row r="11" spans="1:2" x14ac:dyDescent="0.25">
      <c r="A11" s="28" t="s">
        <v>52</v>
      </c>
      <c r="B11" s="29">
        <v>1.6</v>
      </c>
    </row>
    <row r="12" spans="1:2" x14ac:dyDescent="0.25">
      <c r="A12" s="28" t="s">
        <v>53</v>
      </c>
      <c r="B12" s="29">
        <v>3.2</v>
      </c>
    </row>
    <row r="13" spans="1:2" x14ac:dyDescent="0.25">
      <c r="A13" s="28" t="s">
        <v>54</v>
      </c>
      <c r="B13" s="29">
        <v>9</v>
      </c>
    </row>
    <row r="14" spans="1:2" x14ac:dyDescent="0.25">
      <c r="A14" s="28" t="s">
        <v>55</v>
      </c>
      <c r="B14" s="29">
        <v>12</v>
      </c>
    </row>
    <row r="15" spans="1:2" x14ac:dyDescent="0.25">
      <c r="A15" s="28" t="s">
        <v>56</v>
      </c>
      <c r="B15" s="29">
        <v>15</v>
      </c>
    </row>
    <row r="16" spans="1:2" x14ac:dyDescent="0.25">
      <c r="A16" s="28" t="s">
        <v>134</v>
      </c>
      <c r="B16" s="29">
        <v>21</v>
      </c>
    </row>
    <row r="17" spans="1:2" x14ac:dyDescent="0.25">
      <c r="A17" s="30" t="s">
        <v>58</v>
      </c>
      <c r="B17" s="31">
        <v>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Nov</vt:lpstr>
      <vt:lpstr>Valores </vt:lpstr>
      <vt:lpstr>Fatores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LUÍS REZENDE DE VILLA</dc:creator>
  <cp:lastModifiedBy>Larissa do Amparo Costa</cp:lastModifiedBy>
  <dcterms:created xsi:type="dcterms:W3CDTF">2025-07-30T16:38:53Z</dcterms:created>
  <dcterms:modified xsi:type="dcterms:W3CDTF">2026-01-23T21:50:27Z</dcterms:modified>
</cp:coreProperties>
</file>